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codeName="ЭтаКнига" defaultThemeVersion="124226"/>
  <bookViews>
    <workbookView xWindow="-120" yWindow="-120" windowWidth="19440" windowHeight="15600" firstSheet="7" activeTab="7"/>
  </bookViews>
  <sheets>
    <sheet name="стр.1 (3)" sheetId="6" state="hidden" r:id="rId1"/>
    <sheet name="стр.1 (4)" sheetId="7" state="hidden" r:id="rId2"/>
    <sheet name="стр.1 (5)" sheetId="8" state="hidden" r:id="rId3"/>
    <sheet name="стр.1 (6)" sheetId="9" state="hidden" r:id="rId4"/>
    <sheet name="стр.1 (7)" sheetId="10" state="hidden" r:id="rId5"/>
    <sheet name="стр.1 (8)" sheetId="11" state="hidden" r:id="rId6"/>
    <sheet name="стр.1_5" sheetId="12" state="hidden" r:id="rId7"/>
    <sheet name="10" sheetId="13" r:id="rId8"/>
    <sheet name="11" sheetId="14" r:id="rId9"/>
    <sheet name="12" sheetId="15" r:id="rId10"/>
    <sheet name="13" sheetId="16" r:id="rId11"/>
    <sheet name="15" sheetId="18" state="hidden" r:id="rId12"/>
    <sheet name="16" sheetId="19" r:id="rId13"/>
    <sheet name="17" sheetId="20" r:id="rId14"/>
    <sheet name="18" sheetId="21" r:id="rId15"/>
    <sheet name="19" sheetId="22" state="hidden" r:id="rId16"/>
    <sheet name="20" sheetId="26" r:id="rId17"/>
  </sheets>
  <externalReferences>
    <externalReference r:id="rId18"/>
  </externalReferences>
  <definedNames>
    <definedName name="_IDОтчета">178174</definedName>
    <definedName name="_IDШаблона">178176</definedName>
    <definedName name="_xlnm._FilterDatabase" localSheetId="7" hidden="1">'10'!$A$17:$T$81</definedName>
    <definedName name="_xlnm._FilterDatabase" localSheetId="8" hidden="1">'11'!$A$19:$X$83</definedName>
    <definedName name="_xlnm._FilterDatabase" localSheetId="9" hidden="1">'12'!$A$17:$X$81</definedName>
    <definedName name="_xlnm._FilterDatabase" localSheetId="16" hidden="1">'20'!$A$19:$Q$448</definedName>
    <definedName name="add_11_1" localSheetId="16">#REF!</definedName>
    <definedName name="add_11_1">#REF!</definedName>
    <definedName name="add_11_2" localSheetId="16">#REF!</definedName>
    <definedName name="add_11_2">#REF!</definedName>
    <definedName name="add_11_3" localSheetId="16">#REF!</definedName>
    <definedName name="add_11_3">#REF!</definedName>
    <definedName name="add_11_4" localSheetId="16">#REF!</definedName>
    <definedName name="add_11_4">#REF!</definedName>
    <definedName name="add_11_5" localSheetId="16">#REF!</definedName>
    <definedName name="add_11_5">#REF!</definedName>
    <definedName name="add_11_6" localSheetId="16">#REF!</definedName>
    <definedName name="add_11_6">#REF!</definedName>
    <definedName name="add_11_7" localSheetId="16">#REF!</definedName>
    <definedName name="add_11_7">#REF!</definedName>
    <definedName name="add_11_8" localSheetId="16">#REF!</definedName>
    <definedName name="add_11_8">#REF!</definedName>
    <definedName name="anscount" hidden="1">1</definedName>
    <definedName name="DaNet">[1]TEHSHEET!$F$2:$F$3</definedName>
    <definedName name="kod_stroki_1" localSheetId="16">#REF!</definedName>
    <definedName name="kod_stroki_1">#REF!</definedName>
    <definedName name="kod_stroki_2" localSheetId="16">#REF!</definedName>
    <definedName name="kod_stroki_2">#REF!</definedName>
    <definedName name="ks_1730" localSheetId="16">#REF!</definedName>
    <definedName name="ks_1730">#REF!</definedName>
    <definedName name="ks_1750" localSheetId="16">#REF!</definedName>
    <definedName name="ks_1750">#REF!</definedName>
    <definedName name="ks_1760" localSheetId="16">#REF!</definedName>
    <definedName name="ks_1760">#REF!</definedName>
    <definedName name="ks_2020" localSheetId="16">#REF!</definedName>
    <definedName name="ks_2020">#REF!</definedName>
    <definedName name="ks_2130" localSheetId="16">#REF!</definedName>
    <definedName name="ks_2130">#REF!</definedName>
    <definedName name="ks_2340" localSheetId="16">#REF!</definedName>
    <definedName name="ks_2340">#REF!</definedName>
    <definedName name="ks_2450" localSheetId="16">#REF!</definedName>
    <definedName name="ks_2450">#REF!</definedName>
    <definedName name="ks_2550" localSheetId="16">#REF!</definedName>
    <definedName name="ks_2550">#REF!</definedName>
    <definedName name="ks_700" localSheetId="16">#REF!</definedName>
    <definedName name="ks_700">#REF!</definedName>
    <definedName name="ks_720" localSheetId="16">#REF!</definedName>
    <definedName name="ks_720">#REF!</definedName>
    <definedName name="ks_730" localSheetId="16">#REF!</definedName>
    <definedName name="ks_730">#REF!</definedName>
    <definedName name="ks_990" localSheetId="16">#REF!</definedName>
    <definedName name="ks_990">#REF!</definedName>
    <definedName name="MO_LIST_15">[1]REESTR_MO!$B$65:$B$76</definedName>
    <definedName name="MONTH">[1]TEHSHEET!$D$2:$D$14</definedName>
    <definedName name="MR_LIST">[1]REESTR_MO!$E$2:$E$21</definedName>
    <definedName name="org">[1]Титульный!$G$15</definedName>
    <definedName name="SAPBEXrevision" hidden="1">1</definedName>
    <definedName name="SAPBEXsysID" hidden="1">"BW2"</definedName>
    <definedName name="SAPBEXwbID" hidden="1">"479GSPMTNK9HM4ZSIVE5K2SH6"</definedName>
    <definedName name="start_11_1">#REF!</definedName>
    <definedName name="start_11_2" localSheetId="16">#REF!</definedName>
    <definedName name="start_11_2">#REF!</definedName>
    <definedName name="start_11_3" localSheetId="16">#REF!</definedName>
    <definedName name="start_11_3">#REF!</definedName>
    <definedName name="start_11_4" localSheetId="16">#REF!</definedName>
    <definedName name="start_11_4">#REF!</definedName>
    <definedName name="start_11_5" localSheetId="16">#REF!</definedName>
    <definedName name="start_11_5">#REF!</definedName>
    <definedName name="start_11_6" localSheetId="16">#REF!</definedName>
    <definedName name="start_11_6">#REF!</definedName>
    <definedName name="start_11_7" localSheetId="16">#REF!</definedName>
    <definedName name="start_11_7">#REF!</definedName>
    <definedName name="start_11_8" localSheetId="16">#REF!</definedName>
    <definedName name="start_11_8">#REF!</definedName>
    <definedName name="TABLE" localSheetId="7">'10'!#REF!</definedName>
    <definedName name="TABLE" localSheetId="8">'11'!#REF!</definedName>
    <definedName name="TABLE" localSheetId="9">'12'!#REF!</definedName>
    <definedName name="TABLE" localSheetId="10">'13'!#REF!</definedName>
    <definedName name="TABLE" localSheetId="11">'15'!#REF!</definedName>
    <definedName name="TABLE" localSheetId="12">'16'!#REF!</definedName>
    <definedName name="TABLE" localSheetId="13">'17'!#REF!</definedName>
    <definedName name="TABLE" localSheetId="14">'18'!#REF!</definedName>
    <definedName name="TABLE" localSheetId="15">'19'!#REF!</definedName>
    <definedName name="TABLE" localSheetId="16">'20'!#REF!</definedName>
    <definedName name="TABLE" localSheetId="0">'стр.1 (3)'!#REF!</definedName>
    <definedName name="TABLE" localSheetId="1">'стр.1 (4)'!#REF!</definedName>
    <definedName name="TABLE" localSheetId="2">'стр.1 (5)'!#REF!</definedName>
    <definedName name="TABLE" localSheetId="3">'стр.1 (6)'!#REF!</definedName>
    <definedName name="TABLE" localSheetId="4">'стр.1 (7)'!#REF!</definedName>
    <definedName name="TABLE" localSheetId="5">'стр.1 (8)'!#REF!</definedName>
    <definedName name="TABLE" localSheetId="6">стр.1_5!#REF!</definedName>
    <definedName name="TABLE_2" localSheetId="7">'10'!#REF!</definedName>
    <definedName name="TABLE_2" localSheetId="8">'11'!#REF!</definedName>
    <definedName name="TABLE_2" localSheetId="9">'12'!#REF!</definedName>
    <definedName name="TABLE_2" localSheetId="10">'13'!#REF!</definedName>
    <definedName name="TABLE_2" localSheetId="11">'15'!#REF!</definedName>
    <definedName name="TABLE_2" localSheetId="12">'16'!#REF!</definedName>
    <definedName name="TABLE_2" localSheetId="13">'17'!#REF!</definedName>
    <definedName name="TABLE_2" localSheetId="14">'18'!#REF!</definedName>
    <definedName name="TABLE_2" localSheetId="15">'19'!#REF!</definedName>
    <definedName name="TABLE_2" localSheetId="16">'20'!#REF!</definedName>
    <definedName name="TABLE_2" localSheetId="0">'стр.1 (3)'!#REF!</definedName>
    <definedName name="TABLE_2" localSheetId="1">'стр.1 (4)'!#REF!</definedName>
    <definedName name="TABLE_2" localSheetId="2">'стр.1 (5)'!#REF!</definedName>
    <definedName name="TABLE_2" localSheetId="3">'стр.1 (6)'!#REF!</definedName>
    <definedName name="TABLE_2" localSheetId="4">'стр.1 (7)'!#REF!</definedName>
    <definedName name="TABLE_2" localSheetId="5">'стр.1 (8)'!#REF!</definedName>
    <definedName name="TABLE_2" localSheetId="6">стр.1_5!#REF!</definedName>
    <definedName name="type_report">[1]TEHSHEET!$G$2:$G$3</definedName>
    <definedName name="URL_FORMAT">[1]TEHSHEET!$D$23</definedName>
    <definedName name="version">[1]Инструкция!$B$3</definedName>
    <definedName name="YEAR">[1]TEHSHEET!$E$2:$E$6</definedName>
    <definedName name="_xlnm.Print_Area" localSheetId="7">'10'!$A$1:$T$81</definedName>
    <definedName name="_xlnm.Print_Area" localSheetId="8">'11'!$A$1:$X$36</definedName>
    <definedName name="_xlnm.Print_Area" localSheetId="9">'12'!$A$1:$V$81</definedName>
    <definedName name="_xlnm.Print_Area" localSheetId="10">'13'!$A$1:$CA$84</definedName>
    <definedName name="_xlnm.Print_Area" localSheetId="11">'15'!$A$1:$CD$23</definedName>
    <definedName name="_xlnm.Print_Area" localSheetId="12">'16'!$A$1:$BH$82</definedName>
    <definedName name="_xlnm.Print_Area" localSheetId="13">'17'!$A$1:$BC$82</definedName>
    <definedName name="_xlnm.Print_Area" localSheetId="14">'18'!$A$1:$AS$35</definedName>
    <definedName name="_xlnm.Print_Area" localSheetId="15">'19'!$A$1:$M$23</definedName>
    <definedName name="_xlnm.Print_Area" localSheetId="16">'20'!$A$1:$N$448</definedName>
    <definedName name="_xlnm.Print_Area" localSheetId="0">'стр.1 (3)'!$A$1:$W$20</definedName>
    <definedName name="_xlnm.Print_Area" localSheetId="1">'стр.1 (4)'!$A$1:$V$22</definedName>
    <definedName name="_xlnm.Print_Area" localSheetId="2">'стр.1 (5)'!$A$1:$AA$22</definedName>
    <definedName name="_xlnm.Print_Area" localSheetId="3">'стр.1 (6)'!$A$1:$U$19</definedName>
    <definedName name="_xlnm.Print_Area" localSheetId="4">'стр.1 (7)'!$A$1:$AS$20</definedName>
    <definedName name="_xlnm.Print_Area" localSheetId="5">'стр.1 (8)'!$A$1:$M$23</definedName>
    <definedName name="_xlnm.Print_Area" localSheetId="6">стр.1_5!$A$1:$N$371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42" i="26" l="1"/>
  <c r="K442" i="26"/>
  <c r="L78" i="13" l="1"/>
  <c r="K244" i="26" l="1"/>
  <c r="K158" i="26" l="1"/>
  <c r="K137" i="26" l="1"/>
  <c r="K70" i="26"/>
  <c r="J70" i="26"/>
  <c r="K66" i="26" l="1"/>
  <c r="J66" i="26"/>
  <c r="K65" i="26"/>
  <c r="J65" i="26"/>
  <c r="K50" i="26"/>
  <c r="J50" i="26"/>
  <c r="V34" i="20" l="1"/>
  <c r="W34" i="20"/>
  <c r="X34" i="20"/>
  <c r="U34" i="20"/>
  <c r="U33" i="20" s="1"/>
  <c r="U31" i="20" s="1"/>
  <c r="X66" i="20" l="1"/>
  <c r="X30" i="20"/>
  <c r="K104" i="26" l="1"/>
  <c r="K75" i="26"/>
  <c r="K36" i="26"/>
  <c r="K347" i="26" l="1"/>
  <c r="J345" i="26" l="1"/>
  <c r="J341" i="26" l="1"/>
  <c r="K209" i="26" l="1"/>
  <c r="E31" i="21" l="1"/>
  <c r="E23" i="21"/>
  <c r="E21" i="21"/>
  <c r="E70" i="21"/>
  <c r="E71" i="21"/>
  <c r="E67" i="21" s="1"/>
  <c r="E69" i="21"/>
  <c r="E60" i="21"/>
  <c r="E59" i="21" s="1"/>
  <c r="E61" i="21"/>
  <c r="AY19" i="20"/>
  <c r="S66" i="20"/>
  <c r="R58" i="20"/>
  <c r="S80" i="20"/>
  <c r="S79" i="20"/>
  <c r="S76" i="20" l="1"/>
  <c r="S25" i="20" s="1"/>
  <c r="E19" i="21"/>
  <c r="AN33" i="19" l="1"/>
  <c r="AN32" i="19"/>
  <c r="AN31" i="19"/>
  <c r="AN57" i="19"/>
  <c r="AN58" i="19"/>
  <c r="BD21" i="16"/>
  <c r="BD20" i="16" s="1"/>
  <c r="BD32" i="16"/>
  <c r="BD34" i="16"/>
  <c r="BD58" i="16"/>
  <c r="V71" i="19" l="1"/>
  <c r="V70" i="19"/>
  <c r="V69" i="19"/>
  <c r="V67" i="19"/>
  <c r="V61" i="19"/>
  <c r="V60" i="19"/>
  <c r="V59" i="19"/>
  <c r="V20" i="19"/>
  <c r="V23" i="19"/>
  <c r="V19" i="19"/>
  <c r="AD68" i="16"/>
  <c r="AD24" i="16" s="1"/>
  <c r="AD60" i="16"/>
  <c r="AD61" i="16"/>
  <c r="AC32" i="16"/>
  <c r="AC34" i="16"/>
  <c r="AC21" i="16" s="1"/>
  <c r="AC20" i="16" s="1"/>
  <c r="AD34" i="16"/>
  <c r="AD32" i="16" s="1"/>
  <c r="AD21" i="16" s="1"/>
  <c r="AC24" i="16"/>
  <c r="AD20" i="16" l="1"/>
  <c r="K150" i="26" l="1"/>
  <c r="K149" i="26"/>
  <c r="K92" i="26"/>
  <c r="K91" i="26"/>
  <c r="K32" i="26"/>
  <c r="M28" i="26"/>
  <c r="J338" i="26" l="1"/>
  <c r="L197" i="26" l="1"/>
  <c r="M197" i="26" s="1"/>
  <c r="J234" i="26"/>
  <c r="J233" i="26" s="1"/>
  <c r="J227" i="26"/>
  <c r="J222" i="26"/>
  <c r="L221" i="26"/>
  <c r="M221" i="26" s="1"/>
  <c r="J204" i="26"/>
  <c r="J201" i="26"/>
  <c r="L193" i="26"/>
  <c r="M193" i="26" s="1"/>
  <c r="J185" i="26"/>
  <c r="J179" i="26"/>
  <c r="J176" i="26"/>
  <c r="J309" i="26"/>
  <c r="J166" i="26"/>
  <c r="J159" i="26"/>
  <c r="J160" i="26" s="1"/>
  <c r="J161" i="26" s="1"/>
  <c r="J150" i="26"/>
  <c r="J149" i="26"/>
  <c r="J95" i="26"/>
  <c r="J94" i="26" s="1"/>
  <c r="J92" i="26"/>
  <c r="L92" i="26" s="1"/>
  <c r="M92" i="26" s="1"/>
  <c r="J91" i="26"/>
  <c r="L91" i="26" s="1"/>
  <c r="M91" i="26" s="1"/>
  <c r="J75" i="26"/>
  <c r="J71" i="26"/>
  <c r="J68" i="26"/>
  <c r="L69" i="26"/>
  <c r="L67" i="26"/>
  <c r="M67" i="26" s="1"/>
  <c r="J60" i="26"/>
  <c r="J54" i="26"/>
  <c r="J53" i="26" s="1"/>
  <c r="J51" i="26" s="1"/>
  <c r="J32" i="26"/>
  <c r="L29" i="26"/>
  <c r="M29" i="26" s="1"/>
  <c r="J348" i="26"/>
  <c r="L448" i="26"/>
  <c r="M448" i="26" s="1"/>
  <c r="L447" i="26"/>
  <c r="M447" i="26" s="1"/>
  <c r="L446" i="26"/>
  <c r="M446" i="26" s="1"/>
  <c r="K445" i="26"/>
  <c r="J445" i="26"/>
  <c r="L444" i="26"/>
  <c r="M444" i="26" s="1"/>
  <c r="L443" i="26"/>
  <c r="M443" i="26" s="1"/>
  <c r="L442" i="26"/>
  <c r="K441" i="26"/>
  <c r="J441" i="26"/>
  <c r="L440" i="26"/>
  <c r="M440" i="26" s="1"/>
  <c r="L439" i="26"/>
  <c r="M439" i="26" s="1"/>
  <c r="L438" i="26"/>
  <c r="M438" i="26" s="1"/>
  <c r="L437" i="26"/>
  <c r="M437" i="26" s="1"/>
  <c r="L436" i="26"/>
  <c r="M436" i="26" s="1"/>
  <c r="L435" i="26"/>
  <c r="M435" i="26" s="1"/>
  <c r="L434" i="26"/>
  <c r="M434" i="26" s="1"/>
  <c r="K433" i="26"/>
  <c r="K428" i="26" s="1"/>
  <c r="J433" i="26"/>
  <c r="J428" i="26" s="1"/>
  <c r="L432" i="26"/>
  <c r="M432" i="26" s="1"/>
  <c r="L431" i="26"/>
  <c r="M431" i="26" s="1"/>
  <c r="L430" i="26"/>
  <c r="M430" i="26" s="1"/>
  <c r="L429" i="26"/>
  <c r="M429" i="26" s="1"/>
  <c r="J425" i="26"/>
  <c r="L426" i="26"/>
  <c r="M426" i="26" s="1"/>
  <c r="K425" i="26"/>
  <c r="L424" i="26"/>
  <c r="M424" i="26" s="1"/>
  <c r="L423" i="26"/>
  <c r="M423" i="26" s="1"/>
  <c r="L422" i="26"/>
  <c r="K421" i="26"/>
  <c r="J421" i="26"/>
  <c r="L420" i="26"/>
  <c r="M420" i="26" s="1"/>
  <c r="L419" i="26"/>
  <c r="M419" i="26" s="1"/>
  <c r="L418" i="26"/>
  <c r="M418" i="26" s="1"/>
  <c r="L417" i="26"/>
  <c r="M417" i="26" s="1"/>
  <c r="L416" i="26"/>
  <c r="M416" i="26" s="1"/>
  <c r="L415" i="26"/>
  <c r="M415" i="26" s="1"/>
  <c r="L414" i="26"/>
  <c r="M414" i="26" s="1"/>
  <c r="L413" i="26"/>
  <c r="M413" i="26" s="1"/>
  <c r="K412" i="26"/>
  <c r="J412" i="26"/>
  <c r="L410" i="26"/>
  <c r="M410" i="26" s="1"/>
  <c r="L409" i="26"/>
  <c r="M409" i="26" s="1"/>
  <c r="L408" i="26"/>
  <c r="M408" i="26" s="1"/>
  <c r="K407" i="26"/>
  <c r="J407" i="26"/>
  <c r="L406" i="26"/>
  <c r="M406" i="26" s="1"/>
  <c r="L405" i="26"/>
  <c r="M405" i="26" s="1"/>
  <c r="L404" i="26"/>
  <c r="M404" i="26" s="1"/>
  <c r="L403" i="26"/>
  <c r="M403" i="26" s="1"/>
  <c r="L402" i="26"/>
  <c r="M402" i="26" s="1"/>
  <c r="L401" i="26"/>
  <c r="M401" i="26" s="1"/>
  <c r="L400" i="26"/>
  <c r="M400" i="26" s="1"/>
  <c r="L399" i="26"/>
  <c r="K398" i="26"/>
  <c r="J398" i="26"/>
  <c r="L395" i="26"/>
  <c r="M395" i="26" s="1"/>
  <c r="L394" i="26"/>
  <c r="M394" i="26" s="1"/>
  <c r="L393" i="26"/>
  <c r="M393" i="26" s="1"/>
  <c r="L392" i="26"/>
  <c r="M392" i="26" s="1"/>
  <c r="K391" i="26"/>
  <c r="J391" i="26"/>
  <c r="L390" i="26"/>
  <c r="M390" i="26" s="1"/>
  <c r="L389" i="26"/>
  <c r="K388" i="26"/>
  <c r="J388" i="26"/>
  <c r="L387" i="26"/>
  <c r="M387" i="26" s="1"/>
  <c r="L386" i="26"/>
  <c r="M386" i="26" s="1"/>
  <c r="L385" i="26"/>
  <c r="M385" i="26" s="1"/>
  <c r="L384" i="26"/>
  <c r="M384" i="26" s="1"/>
  <c r="L383" i="26"/>
  <c r="M383" i="26" s="1"/>
  <c r="L382" i="26"/>
  <c r="M382" i="26" s="1"/>
  <c r="K381" i="26"/>
  <c r="J381" i="26"/>
  <c r="L380" i="26"/>
  <c r="M380" i="26" s="1"/>
  <c r="L378" i="26"/>
  <c r="M378" i="26" s="1"/>
  <c r="L377" i="26"/>
  <c r="M377" i="26" s="1"/>
  <c r="L376" i="26"/>
  <c r="M376" i="26" s="1"/>
  <c r="L375" i="26"/>
  <c r="M375" i="26" s="1"/>
  <c r="K374" i="26"/>
  <c r="J374" i="26"/>
  <c r="L365" i="26"/>
  <c r="M365" i="26" s="1"/>
  <c r="K348" i="26"/>
  <c r="L342" i="26"/>
  <c r="M342" i="26" s="1"/>
  <c r="L340" i="26"/>
  <c r="M340" i="26" s="1"/>
  <c r="K339" i="26"/>
  <c r="L338" i="26"/>
  <c r="M338" i="26" s="1"/>
  <c r="L315" i="26"/>
  <c r="M315" i="26" s="1"/>
  <c r="L314" i="26"/>
  <c r="M314" i="26" s="1"/>
  <c r="L313" i="26"/>
  <c r="M313" i="26" s="1"/>
  <c r="L312" i="26"/>
  <c r="M312" i="26" s="1"/>
  <c r="L311" i="26"/>
  <c r="M311" i="26" s="1"/>
  <c r="L310" i="26"/>
  <c r="M310" i="26" s="1"/>
  <c r="K309" i="26"/>
  <c r="L308" i="26"/>
  <c r="M308" i="26" s="1"/>
  <c r="L307" i="26"/>
  <c r="M307" i="26" s="1"/>
  <c r="L306" i="26"/>
  <c r="M306" i="26" s="1"/>
  <c r="L305" i="26"/>
  <c r="M305" i="26" s="1"/>
  <c r="L304" i="26"/>
  <c r="M304" i="26" s="1"/>
  <c r="L302" i="26"/>
  <c r="M302" i="26" s="1"/>
  <c r="K301" i="26"/>
  <c r="L301" i="26" s="1"/>
  <c r="M301" i="26" s="1"/>
  <c r="M300" i="26"/>
  <c r="M299" i="26"/>
  <c r="M298" i="26"/>
  <c r="L297" i="26"/>
  <c r="M297" i="26" s="1"/>
  <c r="M296" i="26"/>
  <c r="L295" i="26"/>
  <c r="M295" i="26" s="1"/>
  <c r="M294" i="26"/>
  <c r="M293" i="26"/>
  <c r="M292" i="26"/>
  <c r="M291" i="26"/>
  <c r="M290" i="26"/>
  <c r="M289" i="26"/>
  <c r="M288" i="26"/>
  <c r="K287" i="26"/>
  <c r="L287" i="26" s="1"/>
  <c r="M287" i="26" s="1"/>
  <c r="M286" i="26"/>
  <c r="M285" i="26"/>
  <c r="L284" i="26"/>
  <c r="M284" i="26" s="1"/>
  <c r="M283" i="26"/>
  <c r="M282" i="26"/>
  <c r="L281" i="26"/>
  <c r="M281" i="26" s="1"/>
  <c r="L280" i="26"/>
  <c r="M280" i="26" s="1"/>
  <c r="K279" i="26"/>
  <c r="L279" i="26" s="1"/>
  <c r="M279" i="26" s="1"/>
  <c r="M278" i="26"/>
  <c r="M277" i="26"/>
  <c r="M276" i="26"/>
  <c r="M275" i="26"/>
  <c r="M274" i="26"/>
  <c r="M273" i="26"/>
  <c r="M272" i="26"/>
  <c r="M271" i="26"/>
  <c r="M270" i="26"/>
  <c r="M269" i="26"/>
  <c r="M268" i="26"/>
  <c r="M267" i="26"/>
  <c r="M266" i="26"/>
  <c r="M265" i="26"/>
  <c r="M264" i="26"/>
  <c r="L263" i="26"/>
  <c r="M263" i="26" s="1"/>
  <c r="M262" i="26"/>
  <c r="M261" i="26"/>
  <c r="M260" i="26"/>
  <c r="M259" i="26"/>
  <c r="M258" i="26"/>
  <c r="M257" i="26"/>
  <c r="M256" i="26"/>
  <c r="M255" i="26"/>
  <c r="M254" i="26"/>
  <c r="M253" i="26"/>
  <c r="L252" i="26"/>
  <c r="M252" i="26" s="1"/>
  <c r="L251" i="26"/>
  <c r="M251" i="26" s="1"/>
  <c r="L249" i="26"/>
  <c r="M249" i="26" s="1"/>
  <c r="L247" i="26"/>
  <c r="M247" i="26" s="1"/>
  <c r="L245" i="26"/>
  <c r="M245" i="26" s="1"/>
  <c r="L243" i="26"/>
  <c r="M243" i="26" s="1"/>
  <c r="M239" i="26"/>
  <c r="M238" i="26"/>
  <c r="L236" i="26"/>
  <c r="M236" i="26" s="1"/>
  <c r="L235" i="26"/>
  <c r="M235" i="26" s="1"/>
  <c r="K234" i="26"/>
  <c r="K233" i="26" s="1"/>
  <c r="L232" i="26"/>
  <c r="M232" i="26" s="1"/>
  <c r="L231" i="26"/>
  <c r="M231" i="26" s="1"/>
  <c r="L230" i="26"/>
  <c r="M230" i="26" s="1"/>
  <c r="L229" i="26"/>
  <c r="M229" i="26" s="1"/>
  <c r="L228" i="26"/>
  <c r="K227" i="26"/>
  <c r="L226" i="26"/>
  <c r="M226" i="26" s="1"/>
  <c r="L225" i="26"/>
  <c r="M225" i="26" s="1"/>
  <c r="L224" i="26"/>
  <c r="M224" i="26" s="1"/>
  <c r="L223" i="26"/>
  <c r="K222" i="26"/>
  <c r="L219" i="26"/>
  <c r="M219" i="26" s="1"/>
  <c r="L218" i="26"/>
  <c r="M218" i="26" s="1"/>
  <c r="L217" i="26"/>
  <c r="M217" i="26" s="1"/>
  <c r="L216" i="26"/>
  <c r="M216" i="26" s="1"/>
  <c r="L215" i="26"/>
  <c r="M215" i="26" s="1"/>
  <c r="L214" i="26"/>
  <c r="M214" i="26" s="1"/>
  <c r="L213" i="26"/>
  <c r="M213" i="26" s="1"/>
  <c r="L212" i="26"/>
  <c r="M212" i="26" s="1"/>
  <c r="L211" i="26"/>
  <c r="M211" i="26" s="1"/>
  <c r="K208" i="26"/>
  <c r="L207" i="26"/>
  <c r="M207" i="26" s="1"/>
  <c r="L206" i="26"/>
  <c r="M206" i="26" s="1"/>
  <c r="L205" i="26"/>
  <c r="K204" i="26"/>
  <c r="L203" i="26"/>
  <c r="M203" i="26" s="1"/>
  <c r="L202" i="26"/>
  <c r="M202" i="26" s="1"/>
  <c r="K201" i="26"/>
  <c r="L200" i="26"/>
  <c r="L199" i="26"/>
  <c r="M199" i="26" s="1"/>
  <c r="L198" i="26"/>
  <c r="M198" i="26" s="1"/>
  <c r="L195" i="26"/>
  <c r="M195" i="26" s="1"/>
  <c r="L194" i="26"/>
  <c r="M194" i="26" s="1"/>
  <c r="L192" i="26"/>
  <c r="M192" i="26" s="1"/>
  <c r="L191" i="26"/>
  <c r="M191" i="26" s="1"/>
  <c r="L190" i="26"/>
  <c r="M190" i="26" s="1"/>
  <c r="L189" i="26"/>
  <c r="M189" i="26" s="1"/>
  <c r="L187" i="26"/>
  <c r="M187" i="26" s="1"/>
  <c r="L186" i="26"/>
  <c r="M186" i="26" s="1"/>
  <c r="K185" i="26"/>
  <c r="K183" i="26" s="1"/>
  <c r="L184" i="26"/>
  <c r="M184" i="26" s="1"/>
  <c r="L182" i="26"/>
  <c r="M182" i="26" s="1"/>
  <c r="L181" i="26"/>
  <c r="M181" i="26" s="1"/>
  <c r="L180" i="26"/>
  <c r="M180" i="26" s="1"/>
  <c r="L178" i="26"/>
  <c r="L177" i="26"/>
  <c r="M177" i="26" s="1"/>
  <c r="K176" i="26"/>
  <c r="L175" i="26"/>
  <c r="M175" i="26" s="1"/>
  <c r="L174" i="26"/>
  <c r="M174" i="26" s="1"/>
  <c r="L173" i="26"/>
  <c r="M173" i="26" s="1"/>
  <c r="L172" i="26"/>
  <c r="M172" i="26" s="1"/>
  <c r="L170" i="26"/>
  <c r="M170" i="26" s="1"/>
  <c r="L169" i="26"/>
  <c r="L168" i="26"/>
  <c r="M168" i="26" s="1"/>
  <c r="L167" i="26"/>
  <c r="M167" i="26" s="1"/>
  <c r="K166" i="26"/>
  <c r="K165" i="26" s="1"/>
  <c r="K159" i="26"/>
  <c r="M157" i="26"/>
  <c r="M155" i="26"/>
  <c r="M154" i="26"/>
  <c r="L150" i="26"/>
  <c r="M150" i="26" s="1"/>
  <c r="L149" i="26"/>
  <c r="M149" i="26" s="1"/>
  <c r="M148" i="26"/>
  <c r="M147" i="26"/>
  <c r="M146" i="26"/>
  <c r="M144" i="26"/>
  <c r="M142" i="26"/>
  <c r="M141" i="26"/>
  <c r="M140" i="26"/>
  <c r="M139" i="26"/>
  <c r="M138" i="26"/>
  <c r="L135" i="26"/>
  <c r="M135" i="26" s="1"/>
  <c r="L134" i="26"/>
  <c r="M134" i="26" s="1"/>
  <c r="M133" i="26"/>
  <c r="M132" i="26"/>
  <c r="M131" i="26"/>
  <c r="M130" i="26"/>
  <c r="M129" i="26"/>
  <c r="M127" i="26"/>
  <c r="M126" i="26"/>
  <c r="M125" i="26"/>
  <c r="M124" i="26"/>
  <c r="M123" i="26"/>
  <c r="L122" i="26"/>
  <c r="M122" i="26" s="1"/>
  <c r="L120" i="26"/>
  <c r="M120" i="26" s="1"/>
  <c r="L119" i="26"/>
  <c r="M119" i="26" s="1"/>
  <c r="M118" i="26"/>
  <c r="M117" i="26"/>
  <c r="M116" i="26"/>
  <c r="M114" i="26"/>
  <c r="M112" i="26"/>
  <c r="M111" i="26"/>
  <c r="M110" i="26"/>
  <c r="M109" i="26"/>
  <c r="M108" i="26"/>
  <c r="L106" i="26"/>
  <c r="M106" i="26" s="1"/>
  <c r="L105" i="26"/>
  <c r="M105" i="26" s="1"/>
  <c r="L104" i="26"/>
  <c r="M104" i="26" s="1"/>
  <c r="L103" i="26"/>
  <c r="M103" i="26" s="1"/>
  <c r="M102" i="26"/>
  <c r="K101" i="26"/>
  <c r="L100" i="26"/>
  <c r="M100" i="26" s="1"/>
  <c r="L99" i="26"/>
  <c r="M99" i="26" s="1"/>
  <c r="L98" i="26"/>
  <c r="M98" i="26" s="1"/>
  <c r="L97" i="26"/>
  <c r="M97" i="26" s="1"/>
  <c r="M96" i="26"/>
  <c r="K95" i="26"/>
  <c r="M90" i="26"/>
  <c r="M89" i="26"/>
  <c r="M88" i="26"/>
  <c r="K87" i="26"/>
  <c r="M86" i="26"/>
  <c r="K85" i="26"/>
  <c r="M84" i="26"/>
  <c r="M83" i="26"/>
  <c r="M82" i="26"/>
  <c r="M81" i="26"/>
  <c r="M80" i="26"/>
  <c r="L78" i="26"/>
  <c r="M78" i="26" s="1"/>
  <c r="M77" i="26"/>
  <c r="L76" i="26"/>
  <c r="M74" i="26"/>
  <c r="M72" i="26"/>
  <c r="K71" i="26"/>
  <c r="K68" i="26"/>
  <c r="L66" i="26"/>
  <c r="M66" i="26" s="1"/>
  <c r="M64" i="26"/>
  <c r="M63" i="26"/>
  <c r="M62" i="26"/>
  <c r="M61" i="26"/>
  <c r="K60" i="26"/>
  <c r="M59" i="26"/>
  <c r="M57" i="26"/>
  <c r="M56" i="26"/>
  <c r="L55" i="26"/>
  <c r="M55" i="26" s="1"/>
  <c r="K54" i="26"/>
  <c r="K53" i="26" s="1"/>
  <c r="M52" i="26"/>
  <c r="M49" i="26"/>
  <c r="M48" i="26"/>
  <c r="M47" i="26"/>
  <c r="M46" i="26"/>
  <c r="M45" i="26"/>
  <c r="M43" i="26"/>
  <c r="M41" i="26"/>
  <c r="M40" i="26"/>
  <c r="M39" i="26"/>
  <c r="M38" i="26"/>
  <c r="M37" i="26"/>
  <c r="M34" i="26"/>
  <c r="M33" i="26"/>
  <c r="M32" i="26"/>
  <c r="M31" i="26"/>
  <c r="M30" i="26"/>
  <c r="M26" i="26"/>
  <c r="M25" i="26"/>
  <c r="M24" i="26"/>
  <c r="M23" i="26"/>
  <c r="M22" i="26"/>
  <c r="K240" i="26" l="1"/>
  <c r="K220" i="26"/>
  <c r="K246" i="26" s="1"/>
  <c r="L427" i="26"/>
  <c r="M427" i="26" s="1"/>
  <c r="K344" i="26"/>
  <c r="K346" i="26" s="1"/>
  <c r="L159" i="26"/>
  <c r="M159" i="26" s="1"/>
  <c r="L176" i="26"/>
  <c r="M176" i="26" s="1"/>
  <c r="L421" i="26"/>
  <c r="M421" i="26" s="1"/>
  <c r="K373" i="26"/>
  <c r="K372" i="26" s="1"/>
  <c r="K153" i="26" s="1"/>
  <c r="L388" i="26"/>
  <c r="M388" i="26" s="1"/>
  <c r="L398" i="26"/>
  <c r="M398" i="26" s="1"/>
  <c r="K94" i="26"/>
  <c r="J411" i="26"/>
  <c r="L179" i="26"/>
  <c r="M179" i="26" s="1"/>
  <c r="M389" i="26"/>
  <c r="J397" i="26"/>
  <c r="L381" i="26"/>
  <c r="M381" i="26" s="1"/>
  <c r="K397" i="26"/>
  <c r="K241" i="26"/>
  <c r="J373" i="26"/>
  <c r="J372" i="26" s="1"/>
  <c r="J153" i="26" s="1"/>
  <c r="J237" i="26" s="1"/>
  <c r="M237" i="26" s="1"/>
  <c r="L374" i="26"/>
  <c r="M374" i="26" s="1"/>
  <c r="L412" i="26"/>
  <c r="L445" i="26"/>
  <c r="M445" i="26" s="1"/>
  <c r="K411" i="26"/>
  <c r="L222" i="26"/>
  <c r="M222" i="26" s="1"/>
  <c r="L339" i="26"/>
  <c r="M339" i="26" s="1"/>
  <c r="L433" i="26"/>
  <c r="M433" i="26" s="1"/>
  <c r="J220" i="26"/>
  <c r="J246" i="26" s="1"/>
  <c r="L246" i="26" s="1"/>
  <c r="M246" i="26" s="1"/>
  <c r="L379" i="26"/>
  <c r="M379" i="26" s="1"/>
  <c r="L391" i="26"/>
  <c r="M391" i="26" s="1"/>
  <c r="M399" i="26"/>
  <c r="M422" i="26"/>
  <c r="L441" i="26"/>
  <c r="M441" i="26" s="1"/>
  <c r="L95" i="26"/>
  <c r="M95" i="26" s="1"/>
  <c r="L204" i="26"/>
  <c r="M204" i="26" s="1"/>
  <c r="L227" i="26"/>
  <c r="M227" i="26" s="1"/>
  <c r="K341" i="26"/>
  <c r="L341" i="26" s="1"/>
  <c r="M341" i="26" s="1"/>
  <c r="L407" i="26"/>
  <c r="M407" i="26" s="1"/>
  <c r="M442" i="26"/>
  <c r="J165" i="26"/>
  <c r="J183" i="26"/>
  <c r="M178" i="26"/>
  <c r="M223" i="26"/>
  <c r="L196" i="26"/>
  <c r="M196" i="26" s="1"/>
  <c r="L166" i="26"/>
  <c r="M166" i="26" s="1"/>
  <c r="M228" i="26"/>
  <c r="J162" i="26"/>
  <c r="L162" i="26" s="1"/>
  <c r="M162" i="26" s="1"/>
  <c r="J21" i="26"/>
  <c r="L73" i="26"/>
  <c r="M73" i="26" s="1"/>
  <c r="L75" i="26"/>
  <c r="M75" i="26" s="1"/>
  <c r="M69" i="26"/>
  <c r="L68" i="26"/>
  <c r="M68" i="26" s="1"/>
  <c r="L58" i="26"/>
  <c r="M58" i="26" s="1"/>
  <c r="L53" i="26"/>
  <c r="L161" i="26"/>
  <c r="M161" i="26" s="1"/>
  <c r="M76" i="26"/>
  <c r="M169" i="26"/>
  <c r="L188" i="26"/>
  <c r="M205" i="26"/>
  <c r="L160" i="26"/>
  <c r="M160" i="26" s="1"/>
  <c r="L27" i="26"/>
  <c r="M27" i="26" s="1"/>
  <c r="L54" i="26"/>
  <c r="M54" i="26" s="1"/>
  <c r="L201" i="26"/>
  <c r="M201" i="26" s="1"/>
  <c r="L234" i="26"/>
  <c r="L101" i="26"/>
  <c r="L171" i="26"/>
  <c r="M171" i="26" s="1"/>
  <c r="L348" i="26"/>
  <c r="M348" i="26" s="1"/>
  <c r="K242" i="26" l="1"/>
  <c r="K248" i="26"/>
  <c r="K250" i="26" s="1"/>
  <c r="J93" i="26"/>
  <c r="J121" i="26" s="1"/>
  <c r="L153" i="26"/>
  <c r="M153" i="26" s="1"/>
  <c r="L397" i="26"/>
  <c r="K396" i="26"/>
  <c r="K371" i="26" s="1"/>
  <c r="K370" i="26" s="1"/>
  <c r="L425" i="26"/>
  <c r="M425" i="26" s="1"/>
  <c r="J244" i="26"/>
  <c r="J396" i="26"/>
  <c r="J371" i="26" s="1"/>
  <c r="J370" i="26" s="1"/>
  <c r="L428" i="26"/>
  <c r="M428" i="26" s="1"/>
  <c r="L411" i="26"/>
  <c r="M411" i="26" s="1"/>
  <c r="J240" i="26"/>
  <c r="L240" i="26" s="1"/>
  <c r="M240" i="26" s="1"/>
  <c r="M412" i="26"/>
  <c r="L220" i="26"/>
  <c r="M220" i="26" s="1"/>
  <c r="L71" i="26"/>
  <c r="M71" i="26" s="1"/>
  <c r="L373" i="26"/>
  <c r="L372" i="26" s="1"/>
  <c r="K51" i="26"/>
  <c r="L165" i="26"/>
  <c r="M165" i="26" s="1"/>
  <c r="J87" i="26"/>
  <c r="J115" i="26" s="1"/>
  <c r="J145" i="26" s="1"/>
  <c r="L50" i="26"/>
  <c r="M50" i="26" s="1"/>
  <c r="M397" i="26"/>
  <c r="L94" i="26"/>
  <c r="M94" i="26" s="1"/>
  <c r="M101" i="26"/>
  <c r="L185" i="26"/>
  <c r="M188" i="26"/>
  <c r="L233" i="26"/>
  <c r="M233" i="26" s="1"/>
  <c r="M234" i="26"/>
  <c r="M53" i="26"/>
  <c r="L51" i="26"/>
  <c r="M51" i="26" s="1"/>
  <c r="J303" i="26"/>
  <c r="L244" i="26" l="1"/>
  <c r="M244" i="26" s="1"/>
  <c r="L396" i="26"/>
  <c r="M396" i="26" s="1"/>
  <c r="M373" i="26"/>
  <c r="J36" i="26"/>
  <c r="J85" i="26"/>
  <c r="J113" i="26" s="1"/>
  <c r="M185" i="26"/>
  <c r="L183" i="26"/>
  <c r="M183" i="26" s="1"/>
  <c r="L42" i="26"/>
  <c r="L250" i="26"/>
  <c r="M250" i="26" s="1"/>
  <c r="M372" i="26"/>
  <c r="L371" i="26"/>
  <c r="J79" i="26" l="1"/>
  <c r="J107" i="26" s="1"/>
  <c r="J158" i="26" s="1"/>
  <c r="J163" i="26" s="1"/>
  <c r="L36" i="26"/>
  <c r="M42" i="26"/>
  <c r="L85" i="26"/>
  <c r="M85" i="26" s="1"/>
  <c r="M371" i="26"/>
  <c r="L370" i="26"/>
  <c r="M370" i="26" s="1"/>
  <c r="J128" i="26" l="1"/>
  <c r="J136" i="26" s="1"/>
  <c r="J151" i="26" s="1"/>
  <c r="J143" i="26"/>
  <c r="J137" i="26" s="1"/>
  <c r="J152" i="26" s="1"/>
  <c r="M36" i="26"/>
  <c r="D19" i="21" l="1"/>
  <c r="D21" i="21"/>
  <c r="D23" i="21"/>
  <c r="D31" i="21"/>
  <c r="D67" i="21"/>
  <c r="D59" i="21"/>
  <c r="D60" i="21"/>
  <c r="AC28" i="20" l="1"/>
  <c r="AB28" i="20"/>
  <c r="AA28" i="20"/>
  <c r="Z28" i="20"/>
  <c r="X28" i="20"/>
  <c r="X20" i="20" s="1"/>
  <c r="W28" i="20"/>
  <c r="V28" i="20"/>
  <c r="U28" i="20"/>
  <c r="R28" i="20"/>
  <c r="Q28" i="20"/>
  <c r="K28" i="20"/>
  <c r="L28" i="20"/>
  <c r="M28" i="20"/>
  <c r="AB31" i="20"/>
  <c r="AA31" i="20"/>
  <c r="Z31" i="20"/>
  <c r="U21" i="20"/>
  <c r="Q31" i="20"/>
  <c r="Q21" i="20" s="1"/>
  <c r="P31" i="20"/>
  <c r="P21" i="20" s="1"/>
  <c r="L31" i="20"/>
  <c r="K31" i="20"/>
  <c r="AC65" i="20"/>
  <c r="AB65" i="20"/>
  <c r="AA65" i="20"/>
  <c r="Z65" i="20"/>
  <c r="X65" i="20"/>
  <c r="W65" i="20"/>
  <c r="V65" i="20"/>
  <c r="U65" i="20"/>
  <c r="S65" i="20"/>
  <c r="S31" i="20" s="1"/>
  <c r="S21" i="20" s="1"/>
  <c r="R65" i="20"/>
  <c r="Q65" i="20"/>
  <c r="P65" i="20"/>
  <c r="K65" i="20"/>
  <c r="L65" i="20"/>
  <c r="M65" i="20"/>
  <c r="N66" i="20"/>
  <c r="N65" i="20" s="1"/>
  <c r="N31" i="20" s="1"/>
  <c r="N21" i="20" s="1"/>
  <c r="AB33" i="20"/>
  <c r="AA33" i="20"/>
  <c r="Z33" i="20"/>
  <c r="X33" i="20"/>
  <c r="W33" i="20"/>
  <c r="W31" i="20" s="1"/>
  <c r="W21" i="20" s="1"/>
  <c r="V33" i="20"/>
  <c r="S33" i="20"/>
  <c r="Q33" i="20"/>
  <c r="P33" i="20"/>
  <c r="N33" i="20"/>
  <c r="L33" i="20"/>
  <c r="K33" i="20"/>
  <c r="AC57" i="20"/>
  <c r="AB57" i="20"/>
  <c r="AA57" i="20"/>
  <c r="Z57" i="20"/>
  <c r="X57" i="20"/>
  <c r="W57" i="20"/>
  <c r="V57" i="20"/>
  <c r="U57" i="20"/>
  <c r="S57" i="20"/>
  <c r="R57" i="20"/>
  <c r="R33" i="20" s="1"/>
  <c r="Q57" i="20"/>
  <c r="P57" i="20"/>
  <c r="N57" i="20"/>
  <c r="K57" i="20"/>
  <c r="L57" i="20"/>
  <c r="AC25" i="20"/>
  <c r="AB25" i="20"/>
  <c r="AA25" i="20"/>
  <c r="Z25" i="20"/>
  <c r="AC23" i="20"/>
  <c r="AB23" i="20"/>
  <c r="AA23" i="20"/>
  <c r="Z23" i="20"/>
  <c r="AB21" i="20"/>
  <c r="AA21" i="20"/>
  <c r="Z21" i="20"/>
  <c r="AC20" i="20"/>
  <c r="X25" i="20"/>
  <c r="W25" i="20"/>
  <c r="V25" i="20"/>
  <c r="U25" i="20"/>
  <c r="X23" i="20"/>
  <c r="W23" i="20"/>
  <c r="V23" i="20"/>
  <c r="U23" i="20"/>
  <c r="R25" i="20"/>
  <c r="Q25" i="20"/>
  <c r="P25" i="20"/>
  <c r="S23" i="20"/>
  <c r="R23" i="20"/>
  <c r="Q23" i="20"/>
  <c r="P23" i="20"/>
  <c r="R20" i="20"/>
  <c r="Q20" i="20"/>
  <c r="N25" i="20"/>
  <c r="M25" i="20"/>
  <c r="L25" i="20"/>
  <c r="N23" i="20"/>
  <c r="M23" i="20"/>
  <c r="L23" i="20"/>
  <c r="L21" i="20"/>
  <c r="K25" i="20"/>
  <c r="K23" i="20"/>
  <c r="K21" i="20"/>
  <c r="M58" i="20"/>
  <c r="M57" i="20" s="1"/>
  <c r="M33" i="20" s="1"/>
  <c r="AC27" i="20"/>
  <c r="S30" i="20"/>
  <c r="S29" i="20"/>
  <c r="T33" i="20" l="1"/>
  <c r="V31" i="20"/>
  <c r="V21" i="20" s="1"/>
  <c r="X31" i="20"/>
  <c r="X21" i="20" s="1"/>
  <c r="X27" i="20"/>
  <c r="O33" i="20"/>
  <c r="R31" i="20"/>
  <c r="R21" i="20" s="1"/>
  <c r="R19" i="20" s="1"/>
  <c r="S28" i="20"/>
  <c r="S27" i="20" s="1"/>
  <c r="J33" i="20"/>
  <c r="M31" i="20"/>
  <c r="M21" i="20" s="1"/>
  <c r="BC19" i="20"/>
  <c r="BB19" i="20"/>
  <c r="BA19" i="20"/>
  <c r="AZ19" i="20"/>
  <c r="Q19" i="20"/>
  <c r="N30" i="20"/>
  <c r="N29" i="20"/>
  <c r="S20" i="20" l="1"/>
  <c r="N28" i="20"/>
  <c r="N20" i="20" s="1"/>
  <c r="N19" i="20" s="1"/>
  <c r="N27" i="20" l="1"/>
  <c r="AS20" i="19"/>
  <c r="AS21" i="19"/>
  <c r="AS22" i="19"/>
  <c r="AS23" i="19"/>
  <c r="AS24" i="19"/>
  <c r="AS25" i="19"/>
  <c r="AS27" i="19"/>
  <c r="AS28" i="19"/>
  <c r="AS29" i="19"/>
  <c r="AS30" i="19"/>
  <c r="AS31" i="19"/>
  <c r="AS32" i="19"/>
  <c r="AS33" i="19"/>
  <c r="AS34" i="19"/>
  <c r="AS35" i="19"/>
  <c r="AS36" i="19"/>
  <c r="AS37" i="19"/>
  <c r="AS38" i="19"/>
  <c r="AS39" i="19"/>
  <c r="AS40" i="19"/>
  <c r="AS41" i="19"/>
  <c r="AS42" i="19"/>
  <c r="AS43" i="19"/>
  <c r="AS44" i="19"/>
  <c r="AS45" i="19"/>
  <c r="AS46" i="19"/>
  <c r="AS47" i="19"/>
  <c r="AS48" i="19"/>
  <c r="AS49" i="19"/>
  <c r="AS50" i="19"/>
  <c r="AS51" i="19"/>
  <c r="AS52" i="19"/>
  <c r="AS53" i="19"/>
  <c r="AS54" i="19"/>
  <c r="AS55" i="19"/>
  <c r="AS56" i="19"/>
  <c r="AS57" i="19"/>
  <c r="AS58" i="19"/>
  <c r="AS59" i="19"/>
  <c r="AS60" i="19"/>
  <c r="AS61" i="19"/>
  <c r="AS62" i="19"/>
  <c r="AS63" i="19"/>
  <c r="AS64" i="19"/>
  <c r="AS65" i="19"/>
  <c r="AS66" i="19"/>
  <c r="AS67" i="19"/>
  <c r="AS68" i="19"/>
  <c r="AS69" i="19"/>
  <c r="AS70" i="19"/>
  <c r="AS71" i="19"/>
  <c r="AS72" i="19"/>
  <c r="AS73" i="19"/>
  <c r="AS74" i="19"/>
  <c r="AS75" i="19"/>
  <c r="AS76" i="19"/>
  <c r="AS77" i="19"/>
  <c r="AS78" i="19"/>
  <c r="AS79" i="19"/>
  <c r="AS80" i="19"/>
  <c r="AS81" i="19"/>
  <c r="AS82" i="19"/>
  <c r="AS19" i="19"/>
  <c r="AI20" i="19"/>
  <c r="AI21" i="19"/>
  <c r="AI22" i="19"/>
  <c r="AI23" i="19"/>
  <c r="AI24" i="19"/>
  <c r="AI25" i="19"/>
  <c r="AI31" i="19"/>
  <c r="AI32" i="19"/>
  <c r="AI33" i="19"/>
  <c r="AI57" i="19"/>
  <c r="AI58" i="19"/>
  <c r="AI19" i="19"/>
  <c r="AW34" i="16"/>
  <c r="AW32" i="16" s="1"/>
  <c r="AW21" i="16" s="1"/>
  <c r="AW58" i="16"/>
  <c r="AW28" i="16"/>
  <c r="AW29" i="16"/>
  <c r="G32" i="16"/>
  <c r="J23" i="21" l="1"/>
  <c r="K23" i="21"/>
  <c r="J31" i="21"/>
  <c r="J32" i="21"/>
  <c r="K32" i="21"/>
  <c r="J33" i="21"/>
  <c r="J34" i="21"/>
  <c r="K34" i="21"/>
  <c r="J57" i="21"/>
  <c r="J58" i="21"/>
  <c r="J67" i="21"/>
  <c r="K67" i="21"/>
  <c r="J68" i="21"/>
  <c r="K68" i="21"/>
  <c r="J19" i="21"/>
  <c r="A20" i="21"/>
  <c r="B20" i="21"/>
  <c r="C20" i="21"/>
  <c r="A21" i="21"/>
  <c r="B21" i="21"/>
  <c r="C21" i="21"/>
  <c r="A22" i="21"/>
  <c r="B22" i="21"/>
  <c r="C22" i="21"/>
  <c r="A23" i="21"/>
  <c r="B23" i="21"/>
  <c r="C23" i="21"/>
  <c r="A24" i="21"/>
  <c r="B24" i="21"/>
  <c r="C24" i="21"/>
  <c r="A25" i="21"/>
  <c r="B25" i="21"/>
  <c r="C25" i="21"/>
  <c r="A26" i="21"/>
  <c r="B26" i="21"/>
  <c r="A27" i="21"/>
  <c r="B27" i="21"/>
  <c r="C27" i="21"/>
  <c r="A28" i="21"/>
  <c r="B28" i="21"/>
  <c r="C28" i="21"/>
  <c r="A29" i="21"/>
  <c r="B29" i="21"/>
  <c r="C29" i="21"/>
  <c r="A30" i="21"/>
  <c r="B30" i="21"/>
  <c r="C30" i="21"/>
  <c r="A31" i="21"/>
  <c r="B31" i="21"/>
  <c r="C31" i="21"/>
  <c r="A32" i="21"/>
  <c r="B32" i="21"/>
  <c r="C32" i="21"/>
  <c r="A33" i="21"/>
  <c r="B33" i="21"/>
  <c r="C33" i="21"/>
  <c r="A34" i="21"/>
  <c r="B34" i="21"/>
  <c r="C34" i="21"/>
  <c r="A35" i="21"/>
  <c r="B35" i="21"/>
  <c r="C35" i="21"/>
  <c r="A36" i="21"/>
  <c r="B36" i="21"/>
  <c r="C36" i="21"/>
  <c r="A37" i="21"/>
  <c r="B37" i="21"/>
  <c r="C37" i="21"/>
  <c r="A38" i="21"/>
  <c r="B38" i="21"/>
  <c r="C38" i="21"/>
  <c r="A39" i="21"/>
  <c r="B39" i="21"/>
  <c r="C39" i="21"/>
  <c r="A40" i="21"/>
  <c r="B40" i="21"/>
  <c r="C40" i="21"/>
  <c r="A41" i="21"/>
  <c r="B41" i="21"/>
  <c r="C41" i="21"/>
  <c r="A42" i="21"/>
  <c r="B42" i="21"/>
  <c r="C42" i="21"/>
  <c r="A43" i="21"/>
  <c r="B43" i="21"/>
  <c r="C43" i="21"/>
  <c r="A44" i="21"/>
  <c r="B44" i="21"/>
  <c r="C44" i="21"/>
  <c r="A45" i="21"/>
  <c r="B45" i="21"/>
  <c r="C45" i="21"/>
  <c r="A46" i="21"/>
  <c r="B46" i="21"/>
  <c r="C46" i="21"/>
  <c r="A47" i="21"/>
  <c r="B47" i="21"/>
  <c r="C47" i="21"/>
  <c r="A48" i="21"/>
  <c r="B48" i="21"/>
  <c r="C48" i="21"/>
  <c r="A49" i="21"/>
  <c r="B49" i="21"/>
  <c r="C49" i="21"/>
  <c r="A50" i="21"/>
  <c r="B50" i="21"/>
  <c r="C50" i="21"/>
  <c r="A51" i="21"/>
  <c r="B51" i="21"/>
  <c r="C51" i="21"/>
  <c r="A52" i="21"/>
  <c r="B52" i="21"/>
  <c r="C52" i="21"/>
  <c r="A53" i="21"/>
  <c r="B53" i="21"/>
  <c r="C53" i="21"/>
  <c r="A54" i="21"/>
  <c r="B54" i="21"/>
  <c r="C54" i="21"/>
  <c r="A55" i="21"/>
  <c r="B55" i="21"/>
  <c r="C55" i="21"/>
  <c r="A56" i="21"/>
  <c r="B56" i="21"/>
  <c r="C56" i="21"/>
  <c r="A57" i="21"/>
  <c r="B57" i="21"/>
  <c r="C57" i="21"/>
  <c r="A58" i="21"/>
  <c r="B58" i="21"/>
  <c r="C58" i="21"/>
  <c r="A59" i="21"/>
  <c r="B59" i="21"/>
  <c r="C59" i="21"/>
  <c r="A60" i="21"/>
  <c r="B60" i="21"/>
  <c r="C60" i="21"/>
  <c r="A61" i="21"/>
  <c r="B61" i="21"/>
  <c r="C61" i="21"/>
  <c r="A62" i="21"/>
  <c r="B62" i="21"/>
  <c r="C62" i="21"/>
  <c r="A63" i="21"/>
  <c r="B63" i="21"/>
  <c r="C63" i="21"/>
  <c r="A64" i="21"/>
  <c r="B64" i="21"/>
  <c r="C64" i="21"/>
  <c r="A65" i="21"/>
  <c r="B65" i="21"/>
  <c r="C65" i="21"/>
  <c r="A66" i="21"/>
  <c r="B66" i="21"/>
  <c r="C66" i="21"/>
  <c r="A67" i="21"/>
  <c r="B67" i="21"/>
  <c r="C67" i="21"/>
  <c r="A68" i="21"/>
  <c r="B68" i="21"/>
  <c r="C68" i="21"/>
  <c r="A69" i="21"/>
  <c r="B69" i="21"/>
  <c r="C69" i="21"/>
  <c r="A70" i="21"/>
  <c r="B70" i="21"/>
  <c r="C70" i="21"/>
  <c r="A71" i="21"/>
  <c r="B71" i="21"/>
  <c r="C71" i="21"/>
  <c r="A72" i="21"/>
  <c r="B72" i="21"/>
  <c r="C72" i="21"/>
  <c r="A73" i="21"/>
  <c r="B73" i="21"/>
  <c r="C73" i="21"/>
  <c r="A74" i="21"/>
  <c r="B74" i="21"/>
  <c r="C74" i="21"/>
  <c r="A75" i="21"/>
  <c r="B75" i="21"/>
  <c r="C75" i="21"/>
  <c r="A76" i="21"/>
  <c r="B76" i="21"/>
  <c r="C76" i="21"/>
  <c r="A77" i="21"/>
  <c r="B77" i="21"/>
  <c r="C77" i="21"/>
  <c r="A78" i="21"/>
  <c r="B78" i="21"/>
  <c r="C78" i="21"/>
  <c r="A79" i="21"/>
  <c r="B79" i="21"/>
  <c r="C79" i="21"/>
  <c r="A80" i="21"/>
  <c r="B80" i="21"/>
  <c r="C80" i="21"/>
  <c r="A81" i="21"/>
  <c r="B81" i="21"/>
  <c r="C81" i="21"/>
  <c r="A82" i="21"/>
  <c r="B82" i="21"/>
  <c r="C82" i="21"/>
  <c r="C19" i="21"/>
  <c r="D26" i="20"/>
  <c r="AX25" i="20"/>
  <c r="AV25" i="20"/>
  <c r="AU23" i="20"/>
  <c r="AX21" i="20"/>
  <c r="AU21" i="20"/>
  <c r="X19" i="20"/>
  <c r="AS21" i="20"/>
  <c r="AR21" i="20"/>
  <c r="S19" i="20"/>
  <c r="AN25" i="20"/>
  <c r="AM25" i="20"/>
  <c r="AL23" i="20"/>
  <c r="AL25" i="20"/>
  <c r="AK25" i="20"/>
  <c r="AX28" i="20"/>
  <c r="W20" i="20"/>
  <c r="W19" i="20" s="1"/>
  <c r="V20" i="20"/>
  <c r="V19" i="20" s="1"/>
  <c r="AB20" i="20"/>
  <c r="AB19" i="20" s="1"/>
  <c r="AA20" i="20"/>
  <c r="AA19" i="20" s="1"/>
  <c r="Z20" i="20"/>
  <c r="Z19" i="20" s="1"/>
  <c r="L20" i="20"/>
  <c r="L19" i="20" s="1"/>
  <c r="K20" i="20"/>
  <c r="K19" i="20" s="1"/>
  <c r="BB81" i="20"/>
  <c r="BB80" i="20" s="1"/>
  <c r="AZ82" i="20"/>
  <c r="AZ81" i="20" s="1"/>
  <c r="BA82" i="20"/>
  <c r="BA81" i="20" s="1"/>
  <c r="BB82" i="20"/>
  <c r="BC82" i="20"/>
  <c r="AI82" i="20" s="1"/>
  <c r="AV21" i="20"/>
  <c r="AW21" i="20"/>
  <c r="AU22" i="20"/>
  <c r="AV22" i="20"/>
  <c r="AW22" i="20"/>
  <c r="AX22" i="20"/>
  <c r="AV23" i="20"/>
  <c r="AW23" i="20"/>
  <c r="AX23" i="20"/>
  <c r="AU24" i="20"/>
  <c r="AV24" i="20"/>
  <c r="AW24" i="20"/>
  <c r="AX24" i="20"/>
  <c r="AU25" i="20"/>
  <c r="AW25" i="20"/>
  <c r="AU26" i="20"/>
  <c r="AW26" i="20"/>
  <c r="AX26" i="20"/>
  <c r="AU27" i="20"/>
  <c r="AV27" i="20"/>
  <c r="AX27" i="20"/>
  <c r="AW28" i="20"/>
  <c r="AU29" i="20"/>
  <c r="AV29" i="20"/>
  <c r="AW29" i="20"/>
  <c r="AX29" i="20"/>
  <c r="AU30" i="20"/>
  <c r="AV30" i="20"/>
  <c r="AW30" i="20"/>
  <c r="AX30" i="20"/>
  <c r="AU31" i="20"/>
  <c r="AV31" i="20"/>
  <c r="AW31" i="20"/>
  <c r="AX31" i="20"/>
  <c r="AU32" i="20"/>
  <c r="AV32" i="20"/>
  <c r="AW32" i="20"/>
  <c r="AX32" i="20"/>
  <c r="AU33" i="20"/>
  <c r="AV33" i="20"/>
  <c r="AW33" i="20"/>
  <c r="AX33" i="20"/>
  <c r="AU34" i="20"/>
  <c r="AV34" i="20"/>
  <c r="AW34" i="20"/>
  <c r="AX34" i="20"/>
  <c r="AU35" i="20"/>
  <c r="AV35" i="20"/>
  <c r="AW35" i="20"/>
  <c r="AX35" i="20"/>
  <c r="AU36" i="20"/>
  <c r="AT36" i="20" s="1"/>
  <c r="AV36" i="20"/>
  <c r="AW36" i="20"/>
  <c r="AX36" i="20"/>
  <c r="AU37" i="20"/>
  <c r="AV37" i="20"/>
  <c r="AT37" i="20" s="1"/>
  <c r="AW37" i="20"/>
  <c r="AX37" i="20"/>
  <c r="AU38" i="20"/>
  <c r="AV38" i="20"/>
  <c r="AW38" i="20"/>
  <c r="AX38" i="20"/>
  <c r="AT38" i="20" s="1"/>
  <c r="AU39" i="20"/>
  <c r="AV39" i="20"/>
  <c r="AW39" i="20"/>
  <c r="AX39" i="20"/>
  <c r="AT39" i="20" s="1"/>
  <c r="AU40" i="20"/>
  <c r="AV40" i="20"/>
  <c r="AT40" i="20" s="1"/>
  <c r="AW40" i="20"/>
  <c r="AX40" i="20"/>
  <c r="AU41" i="20"/>
  <c r="AV41" i="20"/>
  <c r="AW41" i="20"/>
  <c r="AX41" i="20"/>
  <c r="AT41" i="20" s="1"/>
  <c r="AU42" i="20"/>
  <c r="AV42" i="20"/>
  <c r="AW42" i="20"/>
  <c r="AX42" i="20"/>
  <c r="AT42" i="20" s="1"/>
  <c r="AU43" i="20"/>
  <c r="AV43" i="20"/>
  <c r="AT43" i="20" s="1"/>
  <c r="AW43" i="20"/>
  <c r="AX43" i="20"/>
  <c r="AU44" i="20"/>
  <c r="AV44" i="20"/>
  <c r="AW44" i="20"/>
  <c r="AX44" i="20"/>
  <c r="AT44" i="20" s="1"/>
  <c r="AU45" i="20"/>
  <c r="AV45" i="20"/>
  <c r="AW45" i="20"/>
  <c r="AX45" i="20"/>
  <c r="AT45" i="20" s="1"/>
  <c r="AU46" i="20"/>
  <c r="AV46" i="20"/>
  <c r="AT46" i="20" s="1"/>
  <c r="AW46" i="20"/>
  <c r="AX46" i="20"/>
  <c r="AU47" i="20"/>
  <c r="AV47" i="20"/>
  <c r="AW47" i="20"/>
  <c r="AX47" i="20"/>
  <c r="AT47" i="20" s="1"/>
  <c r="AU48" i="20"/>
  <c r="AV48" i="20"/>
  <c r="AW48" i="20"/>
  <c r="AX48" i="20"/>
  <c r="AT48" i="20" s="1"/>
  <c r="AU49" i="20"/>
  <c r="AV49" i="20"/>
  <c r="AT49" i="20" s="1"/>
  <c r="AW49" i="20"/>
  <c r="AX49" i="20"/>
  <c r="AU50" i="20"/>
  <c r="AT50" i="20" s="1"/>
  <c r="AV50" i="20"/>
  <c r="AW50" i="20"/>
  <c r="AX50" i="20"/>
  <c r="AU51" i="20"/>
  <c r="AV51" i="20"/>
  <c r="AW51" i="20"/>
  <c r="AX51" i="20"/>
  <c r="AT51" i="20" s="1"/>
  <c r="AU52" i="20"/>
  <c r="AV52" i="20"/>
  <c r="AT52" i="20" s="1"/>
  <c r="AW52" i="20"/>
  <c r="AX52" i="20"/>
  <c r="AU53" i="20"/>
  <c r="AV53" i="20"/>
  <c r="AW53" i="20"/>
  <c r="AX53" i="20"/>
  <c r="AT53" i="20" s="1"/>
  <c r="AU54" i="20"/>
  <c r="AV54" i="20"/>
  <c r="AW54" i="20"/>
  <c r="AX54" i="20"/>
  <c r="AU55" i="20"/>
  <c r="AV55" i="20"/>
  <c r="AW55" i="20"/>
  <c r="AX55" i="20"/>
  <c r="AU56" i="20"/>
  <c r="AV56" i="20"/>
  <c r="AW56" i="20"/>
  <c r="AX56" i="20"/>
  <c r="AT56" i="20" s="1"/>
  <c r="AU57" i="20"/>
  <c r="AV57" i="20"/>
  <c r="AW57" i="20"/>
  <c r="AX57" i="20"/>
  <c r="AT57" i="20" s="1"/>
  <c r="AU58" i="20"/>
  <c r="AV58" i="20"/>
  <c r="AT58" i="20" s="1"/>
  <c r="AW58" i="20"/>
  <c r="AX58" i="20"/>
  <c r="AU59" i="20"/>
  <c r="AT59" i="20" s="1"/>
  <c r="AV59" i="20"/>
  <c r="AW59" i="20"/>
  <c r="AX59" i="20"/>
  <c r="AU60" i="20"/>
  <c r="AV60" i="20"/>
  <c r="AW60" i="20"/>
  <c r="AX60" i="20"/>
  <c r="AT60" i="20" s="1"/>
  <c r="AU61" i="20"/>
  <c r="AV61" i="20"/>
  <c r="AT61" i="20" s="1"/>
  <c r="AW61" i="20"/>
  <c r="AX61" i="20"/>
  <c r="AU62" i="20"/>
  <c r="AV62" i="20"/>
  <c r="AW62" i="20"/>
  <c r="AX62" i="20"/>
  <c r="AT62" i="20" s="1"/>
  <c r="AU63" i="20"/>
  <c r="AV63" i="20"/>
  <c r="AW63" i="20"/>
  <c r="AX63" i="20"/>
  <c r="AU64" i="20"/>
  <c r="AV64" i="20"/>
  <c r="AT64" i="20" s="1"/>
  <c r="AW64" i="20"/>
  <c r="AX64" i="20"/>
  <c r="AU65" i="20"/>
  <c r="AV65" i="20"/>
  <c r="AW65" i="20"/>
  <c r="AX65" i="20"/>
  <c r="AT65" i="20" s="1"/>
  <c r="AU66" i="20"/>
  <c r="AV66" i="20"/>
  <c r="AW66" i="20"/>
  <c r="AX66" i="20"/>
  <c r="AT66" i="20" s="1"/>
  <c r="AU67" i="20"/>
  <c r="AV67" i="20"/>
  <c r="AT67" i="20" s="1"/>
  <c r="AW67" i="20"/>
  <c r="AX67" i="20"/>
  <c r="AU68" i="20"/>
  <c r="AV68" i="20"/>
  <c r="AW68" i="20"/>
  <c r="AX68" i="20"/>
  <c r="AT68" i="20" s="1"/>
  <c r="AU69" i="20"/>
  <c r="AV69" i="20"/>
  <c r="AW69" i="20"/>
  <c r="AX69" i="20"/>
  <c r="AT69" i="20" s="1"/>
  <c r="AU70" i="20"/>
  <c r="AV70" i="20"/>
  <c r="AT70" i="20" s="1"/>
  <c r="AW70" i="20"/>
  <c r="AX70" i="20"/>
  <c r="AU71" i="20"/>
  <c r="AV71" i="20"/>
  <c r="AW71" i="20"/>
  <c r="AX71" i="20"/>
  <c r="AT71" i="20" s="1"/>
  <c r="AU72" i="20"/>
  <c r="AV72" i="20"/>
  <c r="AW72" i="20"/>
  <c r="AX72" i="20"/>
  <c r="AT72" i="20" s="1"/>
  <c r="AU73" i="20"/>
  <c r="AV73" i="20"/>
  <c r="AT73" i="20" s="1"/>
  <c r="AW73" i="20"/>
  <c r="AX73" i="20"/>
  <c r="AU74" i="20"/>
  <c r="AV74" i="20"/>
  <c r="AW74" i="20"/>
  <c r="AX74" i="20"/>
  <c r="AT74" i="20" s="1"/>
  <c r="AU75" i="20"/>
  <c r="AV75" i="20"/>
  <c r="AW75" i="20"/>
  <c r="AX75" i="20"/>
  <c r="AT75" i="20" s="1"/>
  <c r="AU76" i="20"/>
  <c r="AV76" i="20"/>
  <c r="AT76" i="20" s="1"/>
  <c r="AW76" i="20"/>
  <c r="AX76" i="20"/>
  <c r="AU77" i="20"/>
  <c r="AV77" i="20"/>
  <c r="AW77" i="20"/>
  <c r="AX77" i="20"/>
  <c r="AU78" i="20"/>
  <c r="AV78" i="20"/>
  <c r="AW78" i="20"/>
  <c r="AX78" i="20"/>
  <c r="AT78" i="20" s="1"/>
  <c r="AU79" i="20"/>
  <c r="AV79" i="20"/>
  <c r="AW79" i="20"/>
  <c r="AX79" i="20"/>
  <c r="AU80" i="20"/>
  <c r="AV80" i="20"/>
  <c r="AW80" i="20"/>
  <c r="AX80" i="20"/>
  <c r="AT80" i="20" s="1"/>
  <c r="AU81" i="20"/>
  <c r="AV81" i="20"/>
  <c r="AW81" i="20"/>
  <c r="AX81" i="20"/>
  <c r="AT81" i="20" s="1"/>
  <c r="AU82" i="20"/>
  <c r="AV82" i="20"/>
  <c r="AW82" i="20"/>
  <c r="AX82" i="20"/>
  <c r="AQ21" i="20"/>
  <c r="AP22" i="20"/>
  <c r="AQ22" i="20"/>
  <c r="AR22" i="20"/>
  <c r="AS22" i="20"/>
  <c r="AP23" i="20"/>
  <c r="AQ23" i="20"/>
  <c r="AR23" i="20"/>
  <c r="AS23" i="20"/>
  <c r="AP24" i="20"/>
  <c r="AQ24" i="20"/>
  <c r="AR24" i="20"/>
  <c r="AS24" i="20"/>
  <c r="AQ25" i="20"/>
  <c r="AR25" i="20"/>
  <c r="AS25" i="20"/>
  <c r="AQ26" i="20"/>
  <c r="AR26" i="20"/>
  <c r="AS26" i="20"/>
  <c r="AQ27" i="20"/>
  <c r="AR27" i="20"/>
  <c r="AS27" i="20"/>
  <c r="AQ28" i="20"/>
  <c r="AR28" i="20"/>
  <c r="AS28" i="20"/>
  <c r="AQ29" i="20"/>
  <c r="AR29" i="20"/>
  <c r="AS29" i="20"/>
  <c r="AQ30" i="20"/>
  <c r="AR30" i="20"/>
  <c r="AS30" i="20"/>
  <c r="AQ31" i="20"/>
  <c r="AR31" i="20"/>
  <c r="AS31" i="20"/>
  <c r="AP32" i="20"/>
  <c r="AQ32" i="20"/>
  <c r="AR32" i="20"/>
  <c r="AS32" i="20"/>
  <c r="AP33" i="20"/>
  <c r="AQ33" i="20"/>
  <c r="AR33" i="20"/>
  <c r="AS33" i="20"/>
  <c r="AP34" i="20"/>
  <c r="AQ34" i="20"/>
  <c r="AR34" i="20"/>
  <c r="AS34" i="20"/>
  <c r="AP35" i="20"/>
  <c r="AQ35" i="20"/>
  <c r="AR35" i="20"/>
  <c r="AS35" i="20"/>
  <c r="AP36" i="20"/>
  <c r="AO36" i="20" s="1"/>
  <c r="AQ36" i="20"/>
  <c r="AR36" i="20"/>
  <c r="AS36" i="20"/>
  <c r="AP37" i="20"/>
  <c r="AQ37" i="20"/>
  <c r="AO37" i="20" s="1"/>
  <c r="AR37" i="20"/>
  <c r="AS37" i="20"/>
  <c r="AP38" i="20"/>
  <c r="AQ38" i="20"/>
  <c r="AR38" i="20"/>
  <c r="AS38" i="20"/>
  <c r="AO38" i="20" s="1"/>
  <c r="AP39" i="20"/>
  <c r="AQ39" i="20"/>
  <c r="AR39" i="20"/>
  <c r="AS39" i="20"/>
  <c r="AO39" i="20" s="1"/>
  <c r="AP40" i="20"/>
  <c r="AQ40" i="20"/>
  <c r="AO40" i="20" s="1"/>
  <c r="AR40" i="20"/>
  <c r="AS40" i="20"/>
  <c r="AP41" i="20"/>
  <c r="AO41" i="20" s="1"/>
  <c r="AQ41" i="20"/>
  <c r="AR41" i="20"/>
  <c r="AS41" i="20"/>
  <c r="AP42" i="20"/>
  <c r="AQ42" i="20"/>
  <c r="AR42" i="20"/>
  <c r="AS42" i="20"/>
  <c r="AP43" i="20"/>
  <c r="AQ43" i="20"/>
  <c r="AO43" i="20" s="1"/>
  <c r="AR43" i="20"/>
  <c r="AS43" i="20"/>
  <c r="AP44" i="20"/>
  <c r="AO44" i="20" s="1"/>
  <c r="AQ44" i="20"/>
  <c r="AR44" i="20"/>
  <c r="AS44" i="20"/>
  <c r="AP45" i="20"/>
  <c r="AO45" i="20" s="1"/>
  <c r="AQ45" i="20"/>
  <c r="AR45" i="20"/>
  <c r="AS45" i="20"/>
  <c r="AP46" i="20"/>
  <c r="AQ46" i="20"/>
  <c r="AR46" i="20"/>
  <c r="AS46" i="20"/>
  <c r="AP47" i="20"/>
  <c r="AO47" i="20" s="1"/>
  <c r="AQ47" i="20"/>
  <c r="AR47" i="20"/>
  <c r="AS47" i="20"/>
  <c r="AP48" i="20"/>
  <c r="AQ48" i="20"/>
  <c r="AR48" i="20"/>
  <c r="AS48" i="20"/>
  <c r="AP49" i="20"/>
  <c r="AQ49" i="20"/>
  <c r="AR49" i="20"/>
  <c r="AS49" i="20"/>
  <c r="AP50" i="20"/>
  <c r="AO50" i="20" s="1"/>
  <c r="AQ50" i="20"/>
  <c r="AR50" i="20"/>
  <c r="AS50" i="20"/>
  <c r="AP51" i="20"/>
  <c r="AQ51" i="20"/>
  <c r="AR51" i="20"/>
  <c r="AS51" i="20"/>
  <c r="AP52" i="20"/>
  <c r="AQ52" i="20"/>
  <c r="AR52" i="20"/>
  <c r="AS52" i="20"/>
  <c r="AP53" i="20"/>
  <c r="AQ53" i="20"/>
  <c r="AR53" i="20"/>
  <c r="AS53" i="20"/>
  <c r="AO53" i="20" s="1"/>
  <c r="AP54" i="20"/>
  <c r="AQ54" i="20"/>
  <c r="AR54" i="20"/>
  <c r="AS54" i="20"/>
  <c r="AO54" i="20" s="1"/>
  <c r="AP55" i="20"/>
  <c r="AQ55" i="20"/>
  <c r="AO55" i="20" s="1"/>
  <c r="AR55" i="20"/>
  <c r="AS55" i="20"/>
  <c r="AP56" i="20"/>
  <c r="AO56" i="20" s="1"/>
  <c r="AQ56" i="20"/>
  <c r="AR56" i="20"/>
  <c r="AS56" i="20"/>
  <c r="AP57" i="20"/>
  <c r="AQ57" i="20"/>
  <c r="AR57" i="20"/>
  <c r="AS57" i="20"/>
  <c r="AP58" i="20"/>
  <c r="AQ58" i="20"/>
  <c r="AR58" i="20"/>
  <c r="AO58" i="20" s="1"/>
  <c r="AS58" i="20"/>
  <c r="AP59" i="20"/>
  <c r="AO59" i="20" s="1"/>
  <c r="AQ59" i="20"/>
  <c r="AR59" i="20"/>
  <c r="AS59" i="20"/>
  <c r="AP60" i="20"/>
  <c r="AO60" i="20" s="1"/>
  <c r="AQ60" i="20"/>
  <c r="AR60" i="20"/>
  <c r="AS60" i="20"/>
  <c r="AP61" i="20"/>
  <c r="AQ61" i="20"/>
  <c r="AR61" i="20"/>
  <c r="AS61" i="20"/>
  <c r="AP62" i="20"/>
  <c r="AQ62" i="20"/>
  <c r="AR62" i="20"/>
  <c r="AS62" i="20"/>
  <c r="AO62" i="20" s="1"/>
  <c r="AP63" i="20"/>
  <c r="AQ63" i="20"/>
  <c r="AR63" i="20"/>
  <c r="AS63" i="20"/>
  <c r="AP64" i="20"/>
  <c r="AQ64" i="20"/>
  <c r="AO64" i="20" s="1"/>
  <c r="AR64" i="20"/>
  <c r="AS64" i="20"/>
  <c r="AP65" i="20"/>
  <c r="AQ65" i="20"/>
  <c r="AR65" i="20"/>
  <c r="AS65" i="20"/>
  <c r="AP66" i="20"/>
  <c r="AQ66" i="20"/>
  <c r="AR66" i="20"/>
  <c r="AS66" i="20"/>
  <c r="AP67" i="20"/>
  <c r="AQ67" i="20"/>
  <c r="AO67" i="20" s="1"/>
  <c r="AR67" i="20"/>
  <c r="AS67" i="20"/>
  <c r="AP68" i="20"/>
  <c r="AQ68" i="20"/>
  <c r="AR68" i="20"/>
  <c r="AS68" i="20"/>
  <c r="AP69" i="20"/>
  <c r="AQ69" i="20"/>
  <c r="AR69" i="20"/>
  <c r="AS69" i="20"/>
  <c r="AP70" i="20"/>
  <c r="AQ70" i="20"/>
  <c r="AO70" i="20" s="1"/>
  <c r="AR70" i="20"/>
  <c r="AS70" i="20"/>
  <c r="AP71" i="20"/>
  <c r="AQ71" i="20"/>
  <c r="AR71" i="20"/>
  <c r="AS71" i="20"/>
  <c r="AP72" i="20"/>
  <c r="AQ72" i="20"/>
  <c r="AR72" i="20"/>
  <c r="AS72" i="20"/>
  <c r="AO72" i="20" s="1"/>
  <c r="AP73" i="20"/>
  <c r="AQ73" i="20"/>
  <c r="AO73" i="20" s="1"/>
  <c r="AR73" i="20"/>
  <c r="AS73" i="20"/>
  <c r="AP74" i="20"/>
  <c r="AQ74" i="20"/>
  <c r="AR74" i="20"/>
  <c r="AS74" i="20"/>
  <c r="AP75" i="20"/>
  <c r="AO75" i="20" s="1"/>
  <c r="AQ75" i="20"/>
  <c r="AR75" i="20"/>
  <c r="AS75" i="20"/>
  <c r="AP76" i="20"/>
  <c r="AQ76" i="20"/>
  <c r="AR76" i="20"/>
  <c r="AS76" i="20"/>
  <c r="AP77" i="20"/>
  <c r="AQ77" i="20"/>
  <c r="AR77" i="20"/>
  <c r="AS77" i="20"/>
  <c r="AP78" i="20"/>
  <c r="AO78" i="20" s="1"/>
  <c r="AQ78" i="20"/>
  <c r="AR78" i="20"/>
  <c r="AS78" i="20"/>
  <c r="AP79" i="20"/>
  <c r="AQ79" i="20"/>
  <c r="AR79" i="20"/>
  <c r="AS79" i="20"/>
  <c r="AP80" i="20"/>
  <c r="AQ80" i="20"/>
  <c r="AR80" i="20"/>
  <c r="AS80" i="20"/>
  <c r="AO80" i="20" s="1"/>
  <c r="AP81" i="20"/>
  <c r="AQ81" i="20"/>
  <c r="AO81" i="20" s="1"/>
  <c r="AR81" i="20"/>
  <c r="AS81" i="20"/>
  <c r="AP82" i="20"/>
  <c r="AQ82" i="20"/>
  <c r="AR82" i="20"/>
  <c r="AS82" i="20"/>
  <c r="AL21" i="20"/>
  <c r="AN21" i="20"/>
  <c r="AK22" i="20"/>
  <c r="AL22" i="20"/>
  <c r="AM22" i="20"/>
  <c r="AN22" i="20"/>
  <c r="AK23" i="20"/>
  <c r="AM23" i="20"/>
  <c r="AN23" i="20"/>
  <c r="AK24" i="20"/>
  <c r="AL24" i="20"/>
  <c r="AM24" i="20"/>
  <c r="AN24" i="20"/>
  <c r="AK26" i="20"/>
  <c r="AJ26" i="20" s="1"/>
  <c r="AL26" i="20"/>
  <c r="AM26" i="20"/>
  <c r="AN26" i="20"/>
  <c r="AK27" i="20"/>
  <c r="AL27" i="20"/>
  <c r="AM27" i="20"/>
  <c r="AN27" i="20"/>
  <c r="AK28" i="20"/>
  <c r="AN28" i="20"/>
  <c r="AK29" i="20"/>
  <c r="AL29" i="20"/>
  <c r="AM29" i="20"/>
  <c r="AN29" i="20"/>
  <c r="AK30" i="20"/>
  <c r="AL30" i="20"/>
  <c r="AM30" i="20"/>
  <c r="AN30" i="20"/>
  <c r="AK31" i="20"/>
  <c r="AL31" i="20"/>
  <c r="AM31" i="20"/>
  <c r="AN31" i="20"/>
  <c r="AK32" i="20"/>
  <c r="AL32" i="20"/>
  <c r="AM32" i="20"/>
  <c r="AN32" i="20"/>
  <c r="AJ32" i="20" s="1"/>
  <c r="AK33" i="20"/>
  <c r="AL33" i="20"/>
  <c r="AM33" i="20"/>
  <c r="AN33" i="20"/>
  <c r="AK34" i="20"/>
  <c r="AJ34" i="20" s="1"/>
  <c r="AL34" i="20"/>
  <c r="AM34" i="20"/>
  <c r="AN34" i="20"/>
  <c r="AK35" i="20"/>
  <c r="AL35" i="20"/>
  <c r="AM35" i="20"/>
  <c r="AN35" i="20"/>
  <c r="AK36" i="20"/>
  <c r="AL36" i="20"/>
  <c r="AM36" i="20"/>
  <c r="AN36" i="20"/>
  <c r="AJ36" i="20" s="1"/>
  <c r="AK37" i="20"/>
  <c r="AL37" i="20"/>
  <c r="AM37" i="20"/>
  <c r="AN37" i="20"/>
  <c r="AK38" i="20"/>
  <c r="AJ38" i="20" s="1"/>
  <c r="AL38" i="20"/>
  <c r="AM38" i="20"/>
  <c r="AN38" i="20"/>
  <c r="AK39" i="20"/>
  <c r="AJ39" i="20" s="1"/>
  <c r="AL39" i="20"/>
  <c r="AM39" i="20"/>
  <c r="AN39" i="20"/>
  <c r="AJ40" i="20"/>
  <c r="AK40" i="20"/>
  <c r="AL40" i="20"/>
  <c r="AM40" i="20"/>
  <c r="AN40" i="20"/>
  <c r="AK41" i="20"/>
  <c r="AL41" i="20"/>
  <c r="AM41" i="20"/>
  <c r="AJ41" i="20" s="1"/>
  <c r="AN41" i="20"/>
  <c r="AK42" i="20"/>
  <c r="AL42" i="20"/>
  <c r="AJ42" i="20" s="1"/>
  <c r="AM42" i="20"/>
  <c r="AN42" i="20"/>
  <c r="AJ43" i="20"/>
  <c r="AK43" i="20"/>
  <c r="AL43" i="20"/>
  <c r="AM43" i="20"/>
  <c r="AN43" i="20"/>
  <c r="AK44" i="20"/>
  <c r="AL44" i="20"/>
  <c r="AM44" i="20"/>
  <c r="AN44" i="20"/>
  <c r="AK45" i="20"/>
  <c r="AJ45" i="20" s="1"/>
  <c r="AL45" i="20"/>
  <c r="AM45" i="20"/>
  <c r="AN45" i="20"/>
  <c r="AK46" i="20"/>
  <c r="AJ46" i="20" s="1"/>
  <c r="AL46" i="20"/>
  <c r="AM46" i="20"/>
  <c r="AN46" i="20"/>
  <c r="AK47" i="20"/>
  <c r="AJ47" i="20" s="1"/>
  <c r="AL47" i="20"/>
  <c r="AM47" i="20"/>
  <c r="AN47" i="20"/>
  <c r="AK48" i="20"/>
  <c r="AL48" i="20"/>
  <c r="AM48" i="20"/>
  <c r="AN48" i="20"/>
  <c r="AJ48" i="20" s="1"/>
  <c r="AK49" i="20"/>
  <c r="AL49" i="20"/>
  <c r="AM49" i="20"/>
  <c r="AN49" i="20"/>
  <c r="AK50" i="20"/>
  <c r="AJ50" i="20" s="1"/>
  <c r="AL50" i="20"/>
  <c r="AM50" i="20"/>
  <c r="AN50" i="20"/>
  <c r="AK51" i="20"/>
  <c r="AJ51" i="20" s="1"/>
  <c r="AL51" i="20"/>
  <c r="AM51" i="20"/>
  <c r="AN51" i="20"/>
  <c r="AJ52" i="20"/>
  <c r="AK52" i="20"/>
  <c r="AL52" i="20"/>
  <c r="AM52" i="20"/>
  <c r="AN52" i="20"/>
  <c r="AK53" i="20"/>
  <c r="AL53" i="20"/>
  <c r="AM53" i="20"/>
  <c r="AJ53" i="20" s="1"/>
  <c r="AN53" i="20"/>
  <c r="AK54" i="20"/>
  <c r="AL54" i="20"/>
  <c r="AM54" i="20"/>
  <c r="AN54" i="20"/>
  <c r="AJ55" i="20"/>
  <c r="AK55" i="20"/>
  <c r="AL55" i="20"/>
  <c r="AM55" i="20"/>
  <c r="AN55" i="20"/>
  <c r="AK56" i="20"/>
  <c r="AL56" i="20"/>
  <c r="AM56" i="20"/>
  <c r="AN56" i="20"/>
  <c r="AJ56" i="20" s="1"/>
  <c r="AK57" i="20"/>
  <c r="AL57" i="20"/>
  <c r="AM57" i="20"/>
  <c r="AN57" i="20"/>
  <c r="AK58" i="20"/>
  <c r="AL58" i="20"/>
  <c r="AM58" i="20"/>
  <c r="AN58" i="20"/>
  <c r="AK59" i="20"/>
  <c r="AL59" i="20"/>
  <c r="AM59" i="20"/>
  <c r="AN59" i="20"/>
  <c r="AK60" i="20"/>
  <c r="AL60" i="20"/>
  <c r="AM60" i="20"/>
  <c r="AN60" i="20"/>
  <c r="AJ60" i="20" s="1"/>
  <c r="AK61" i="20"/>
  <c r="AL61" i="20"/>
  <c r="AM61" i="20"/>
  <c r="AN61" i="20"/>
  <c r="AK62" i="20"/>
  <c r="AJ62" i="20" s="1"/>
  <c r="AL62" i="20"/>
  <c r="AM62" i="20"/>
  <c r="AN62" i="20"/>
  <c r="AK63" i="20"/>
  <c r="AJ63" i="20" s="1"/>
  <c r="AL63" i="20"/>
  <c r="AM63" i="20"/>
  <c r="AN63" i="20"/>
  <c r="AJ64" i="20"/>
  <c r="AK64" i="20"/>
  <c r="AL64" i="20"/>
  <c r="AM64" i="20"/>
  <c r="AN64" i="20"/>
  <c r="AK65" i="20"/>
  <c r="AL65" i="20"/>
  <c r="AM65" i="20"/>
  <c r="AN65" i="20"/>
  <c r="AK66" i="20"/>
  <c r="AL66" i="20"/>
  <c r="AM66" i="20"/>
  <c r="AN66" i="20"/>
  <c r="AJ67" i="20"/>
  <c r="AK67" i="20"/>
  <c r="AL67" i="20"/>
  <c r="AM67" i="20"/>
  <c r="AN67" i="20"/>
  <c r="AK68" i="20"/>
  <c r="AL68" i="20"/>
  <c r="AM68" i="20"/>
  <c r="AN68" i="20"/>
  <c r="AJ68" i="20" s="1"/>
  <c r="AK69" i="20"/>
  <c r="AJ69" i="20" s="1"/>
  <c r="AL69" i="20"/>
  <c r="AM69" i="20"/>
  <c r="AN69" i="20"/>
  <c r="AK70" i="20"/>
  <c r="AJ70" i="20" s="1"/>
  <c r="AL70" i="20"/>
  <c r="AM70" i="20"/>
  <c r="AN70" i="20"/>
  <c r="AK71" i="20"/>
  <c r="AJ71" i="20" s="1"/>
  <c r="AL71" i="20"/>
  <c r="AM71" i="20"/>
  <c r="AN71" i="20"/>
  <c r="AK72" i="20"/>
  <c r="AL72" i="20"/>
  <c r="AM72" i="20"/>
  <c r="AN72" i="20"/>
  <c r="AJ72" i="20" s="1"/>
  <c r="AK73" i="20"/>
  <c r="AL73" i="20"/>
  <c r="AM73" i="20"/>
  <c r="AN73" i="20"/>
  <c r="AK74" i="20"/>
  <c r="AJ74" i="20" s="1"/>
  <c r="AL74" i="20"/>
  <c r="AM74" i="20"/>
  <c r="AN74" i="20"/>
  <c r="AK75" i="20"/>
  <c r="AJ75" i="20" s="1"/>
  <c r="AL75" i="20"/>
  <c r="AM75" i="20"/>
  <c r="AN75" i="20"/>
  <c r="AJ76" i="20"/>
  <c r="AK76" i="20"/>
  <c r="AL76" i="20"/>
  <c r="AM76" i="20"/>
  <c r="AN76" i="20"/>
  <c r="AK77" i="20"/>
  <c r="AL77" i="20"/>
  <c r="AM77" i="20"/>
  <c r="AJ77" i="20" s="1"/>
  <c r="AN77" i="20"/>
  <c r="AK78" i="20"/>
  <c r="AJ78" i="20" s="1"/>
  <c r="AL78" i="20"/>
  <c r="AM78" i="20"/>
  <c r="AN78" i="20"/>
  <c r="AJ79" i="20"/>
  <c r="AK79" i="20"/>
  <c r="AL79" i="20"/>
  <c r="AM79" i="20"/>
  <c r="AN79" i="20"/>
  <c r="AK80" i="20"/>
  <c r="AL80" i="20"/>
  <c r="AM80" i="20"/>
  <c r="AN80" i="20"/>
  <c r="AJ80" i="20" s="1"/>
  <c r="AK81" i="20"/>
  <c r="AJ81" i="20" s="1"/>
  <c r="AL81" i="20"/>
  <c r="AM81" i="20"/>
  <c r="AN81" i="20"/>
  <c r="AK82" i="20"/>
  <c r="AJ82" i="20" s="1"/>
  <c r="AL82" i="20"/>
  <c r="AM82" i="20"/>
  <c r="AN82" i="20"/>
  <c r="AO42" i="20"/>
  <c r="AO46" i="20"/>
  <c r="AO48" i="20"/>
  <c r="AO51" i="20"/>
  <c r="AO52" i="20"/>
  <c r="AT55" i="20"/>
  <c r="AO61" i="20"/>
  <c r="AT63" i="20"/>
  <c r="AO66" i="20"/>
  <c r="AT79" i="20"/>
  <c r="AH81" i="20"/>
  <c r="AH82" i="20"/>
  <c r="AO82" i="20"/>
  <c r="AT82" i="20"/>
  <c r="J36" i="20"/>
  <c r="O36" i="20"/>
  <c r="T36" i="20"/>
  <c r="AC36" i="20"/>
  <c r="Y36" i="20" s="1"/>
  <c r="J37" i="20"/>
  <c r="O37" i="20"/>
  <c r="T37" i="20"/>
  <c r="Y37" i="20"/>
  <c r="AC37" i="20"/>
  <c r="J38" i="20"/>
  <c r="O38" i="20"/>
  <c r="T38" i="20"/>
  <c r="Y38" i="20"/>
  <c r="AC38" i="20"/>
  <c r="J39" i="20"/>
  <c r="O39" i="20"/>
  <c r="T39" i="20"/>
  <c r="Y39" i="20"/>
  <c r="AC39" i="20"/>
  <c r="J40" i="20"/>
  <c r="O40" i="20"/>
  <c r="T40" i="20"/>
  <c r="Y40" i="20"/>
  <c r="AC40" i="20"/>
  <c r="J41" i="20"/>
  <c r="O41" i="20"/>
  <c r="T41" i="20"/>
  <c r="Y41" i="20"/>
  <c r="AC41" i="20"/>
  <c r="J42" i="20"/>
  <c r="O42" i="20"/>
  <c r="T42" i="20"/>
  <c r="Y42" i="20"/>
  <c r="AC42" i="20"/>
  <c r="J43" i="20"/>
  <c r="O43" i="20"/>
  <c r="T43" i="20"/>
  <c r="Y43" i="20"/>
  <c r="AC43" i="20"/>
  <c r="J44" i="20"/>
  <c r="O44" i="20"/>
  <c r="T44" i="20"/>
  <c r="Y44" i="20"/>
  <c r="AC44" i="20"/>
  <c r="J45" i="20"/>
  <c r="O45" i="20"/>
  <c r="T45" i="20"/>
  <c r="Y45" i="20"/>
  <c r="AC45" i="20"/>
  <c r="J46" i="20"/>
  <c r="O46" i="20"/>
  <c r="T46" i="20"/>
  <c r="Y46" i="20"/>
  <c r="AC46" i="20"/>
  <c r="J47" i="20"/>
  <c r="O47" i="20"/>
  <c r="T47" i="20"/>
  <c r="Y47" i="20"/>
  <c r="AC47" i="20"/>
  <c r="J48" i="20"/>
  <c r="O48" i="20"/>
  <c r="T48" i="20"/>
  <c r="Y48" i="20"/>
  <c r="AC48" i="20"/>
  <c r="J49" i="20"/>
  <c r="O49" i="20"/>
  <c r="T49" i="20"/>
  <c r="Y49" i="20"/>
  <c r="AC49" i="20"/>
  <c r="J50" i="20"/>
  <c r="O50" i="20"/>
  <c r="T50" i="20"/>
  <c r="Y50" i="20"/>
  <c r="AC50" i="20"/>
  <c r="J51" i="20"/>
  <c r="O51" i="20"/>
  <c r="T51" i="20"/>
  <c r="Y51" i="20"/>
  <c r="AC51" i="20"/>
  <c r="J52" i="20"/>
  <c r="O52" i="20"/>
  <c r="T52" i="20"/>
  <c r="Y52" i="20"/>
  <c r="AC52" i="20"/>
  <c r="J53" i="20"/>
  <c r="O53" i="20"/>
  <c r="T53" i="20"/>
  <c r="Y53" i="20"/>
  <c r="AC53" i="20"/>
  <c r="J54" i="20"/>
  <c r="O54" i="20"/>
  <c r="T54" i="20"/>
  <c r="Y54" i="20"/>
  <c r="AC54" i="20"/>
  <c r="J55" i="20"/>
  <c r="O55" i="20"/>
  <c r="T55" i="20"/>
  <c r="Y55" i="20"/>
  <c r="AC55" i="20"/>
  <c r="J56" i="20"/>
  <c r="O56" i="20"/>
  <c r="T56" i="20"/>
  <c r="Y56" i="20"/>
  <c r="AC56" i="20"/>
  <c r="J57" i="20"/>
  <c r="O57" i="20"/>
  <c r="T57" i="20"/>
  <c r="Y57" i="20"/>
  <c r="J58" i="20"/>
  <c r="O58" i="20"/>
  <c r="T58" i="20"/>
  <c r="Y58" i="20"/>
  <c r="AC58" i="20"/>
  <c r="J59" i="20"/>
  <c r="O59" i="20"/>
  <c r="T59" i="20"/>
  <c r="Y59" i="20"/>
  <c r="AC59" i="20"/>
  <c r="J60" i="20"/>
  <c r="O60" i="20"/>
  <c r="T60" i="20"/>
  <c r="Y60" i="20"/>
  <c r="AC60" i="20"/>
  <c r="J61" i="20"/>
  <c r="O61" i="20"/>
  <c r="T61" i="20"/>
  <c r="Y61" i="20"/>
  <c r="AC61" i="20"/>
  <c r="J62" i="20"/>
  <c r="O62" i="20"/>
  <c r="T62" i="20"/>
  <c r="Y62" i="20"/>
  <c r="AC62" i="20"/>
  <c r="J63" i="20"/>
  <c r="O63" i="20"/>
  <c r="T63" i="20"/>
  <c r="Y63" i="20"/>
  <c r="AC63" i="20"/>
  <c r="J64" i="20"/>
  <c r="O64" i="20"/>
  <c r="T64" i="20"/>
  <c r="Y64" i="20"/>
  <c r="AC64" i="20"/>
  <c r="J65" i="20"/>
  <c r="O65" i="20"/>
  <c r="T65" i="20"/>
  <c r="Y65" i="20"/>
  <c r="J66" i="20"/>
  <c r="O66" i="20"/>
  <c r="T66" i="20"/>
  <c r="Y66" i="20"/>
  <c r="AC66" i="20"/>
  <c r="J67" i="20"/>
  <c r="O67" i="20"/>
  <c r="T67" i="20"/>
  <c r="Y67" i="20"/>
  <c r="AC67" i="20"/>
  <c r="J68" i="20"/>
  <c r="O68" i="20"/>
  <c r="T68" i="20"/>
  <c r="Y68" i="20"/>
  <c r="AC68" i="20"/>
  <c r="J69" i="20"/>
  <c r="O69" i="20"/>
  <c r="T69" i="20"/>
  <c r="Y69" i="20"/>
  <c r="AC69" i="20"/>
  <c r="J70" i="20"/>
  <c r="O70" i="20"/>
  <c r="T70" i="20"/>
  <c r="Y70" i="20"/>
  <c r="AC70" i="20"/>
  <c r="J71" i="20"/>
  <c r="O71" i="20"/>
  <c r="T71" i="20"/>
  <c r="Y71" i="20"/>
  <c r="AC71" i="20"/>
  <c r="J72" i="20"/>
  <c r="O72" i="20"/>
  <c r="T72" i="20"/>
  <c r="Y72" i="20"/>
  <c r="AC72" i="20"/>
  <c r="J73" i="20"/>
  <c r="O73" i="20"/>
  <c r="T73" i="20"/>
  <c r="Y73" i="20"/>
  <c r="AC73" i="20"/>
  <c r="J74" i="20"/>
  <c r="O74" i="20"/>
  <c r="T74" i="20"/>
  <c r="Y74" i="20"/>
  <c r="AC74" i="20"/>
  <c r="J75" i="20"/>
  <c r="O75" i="20"/>
  <c r="T75" i="20"/>
  <c r="Y75" i="20"/>
  <c r="AC75" i="20"/>
  <c r="J76" i="20"/>
  <c r="O76" i="20"/>
  <c r="T76" i="20"/>
  <c r="Y76" i="20"/>
  <c r="AC76" i="20"/>
  <c r="J77" i="20"/>
  <c r="O77" i="20"/>
  <c r="T77" i="20"/>
  <c r="Y77" i="20"/>
  <c r="AC77" i="20"/>
  <c r="J78" i="20"/>
  <c r="O78" i="20"/>
  <c r="T78" i="20"/>
  <c r="Y78" i="20"/>
  <c r="AC78" i="20"/>
  <c r="J79" i="20"/>
  <c r="O79" i="20"/>
  <c r="T79" i="20"/>
  <c r="Y79" i="20"/>
  <c r="AC79" i="20"/>
  <c r="J80" i="20"/>
  <c r="O80" i="20"/>
  <c r="T80" i="20"/>
  <c r="Y80" i="20"/>
  <c r="AC80" i="20"/>
  <c r="J81" i="20"/>
  <c r="O81" i="20"/>
  <c r="T81" i="20"/>
  <c r="Y81" i="20"/>
  <c r="AC81" i="20"/>
  <c r="J82" i="20"/>
  <c r="O82" i="20"/>
  <c r="T82" i="20"/>
  <c r="Y82" i="20"/>
  <c r="AC82" i="20"/>
  <c r="AF82" i="20"/>
  <c r="G21" i="20"/>
  <c r="F22" i="20"/>
  <c r="I22" i="20"/>
  <c r="G23" i="20"/>
  <c r="H23" i="20"/>
  <c r="I23" i="20"/>
  <c r="F24" i="20"/>
  <c r="I24" i="20"/>
  <c r="H26" i="20"/>
  <c r="I26" i="20"/>
  <c r="G27" i="20"/>
  <c r="I27" i="20"/>
  <c r="G29" i="20"/>
  <c r="H29" i="20"/>
  <c r="I29" i="20"/>
  <c r="G30" i="20"/>
  <c r="H30" i="20"/>
  <c r="I30" i="20"/>
  <c r="G31" i="20"/>
  <c r="H31" i="20"/>
  <c r="F32" i="20"/>
  <c r="G32" i="20"/>
  <c r="H32" i="20"/>
  <c r="F33" i="20"/>
  <c r="G33" i="20"/>
  <c r="H33" i="20"/>
  <c r="F34" i="20"/>
  <c r="G34" i="20"/>
  <c r="H34" i="20"/>
  <c r="F35" i="20"/>
  <c r="G35" i="20"/>
  <c r="H35" i="20"/>
  <c r="F36" i="20"/>
  <c r="G36" i="20"/>
  <c r="H36" i="20"/>
  <c r="F37" i="20"/>
  <c r="G37" i="20"/>
  <c r="H37" i="20"/>
  <c r="I37" i="20"/>
  <c r="F38" i="20"/>
  <c r="G38" i="20"/>
  <c r="H38" i="20"/>
  <c r="I38" i="20"/>
  <c r="F39" i="20"/>
  <c r="G39" i="20"/>
  <c r="E39" i="20" s="1"/>
  <c r="H39" i="20"/>
  <c r="I39" i="20"/>
  <c r="F40" i="20"/>
  <c r="G40" i="20"/>
  <c r="H40" i="20"/>
  <c r="E40" i="20" s="1"/>
  <c r="I40" i="20"/>
  <c r="F41" i="20"/>
  <c r="G41" i="20"/>
  <c r="H41" i="20"/>
  <c r="I41" i="20"/>
  <c r="F42" i="20"/>
  <c r="G42" i="20"/>
  <c r="H42" i="20"/>
  <c r="I42" i="20"/>
  <c r="F43" i="20"/>
  <c r="G43" i="20"/>
  <c r="H43" i="20"/>
  <c r="I43" i="20"/>
  <c r="F44" i="20"/>
  <c r="E44" i="20" s="1"/>
  <c r="G44" i="20"/>
  <c r="H44" i="20"/>
  <c r="I44" i="20"/>
  <c r="F45" i="20"/>
  <c r="G45" i="20"/>
  <c r="E45" i="20" s="1"/>
  <c r="H45" i="20"/>
  <c r="I45" i="20"/>
  <c r="F46" i="20"/>
  <c r="G46" i="20"/>
  <c r="H46" i="20"/>
  <c r="I46" i="20"/>
  <c r="F47" i="20"/>
  <c r="G47" i="20"/>
  <c r="E47" i="20" s="1"/>
  <c r="H47" i="20"/>
  <c r="I47" i="20"/>
  <c r="F48" i="20"/>
  <c r="G48" i="20"/>
  <c r="H48" i="20"/>
  <c r="I48" i="20"/>
  <c r="F49" i="20"/>
  <c r="G49" i="20"/>
  <c r="H49" i="20"/>
  <c r="I49" i="20"/>
  <c r="F50" i="20"/>
  <c r="G50" i="20"/>
  <c r="H50" i="20"/>
  <c r="I50" i="20"/>
  <c r="F51" i="20"/>
  <c r="G51" i="20"/>
  <c r="E51" i="20" s="1"/>
  <c r="H51" i="20"/>
  <c r="I51" i="20"/>
  <c r="F52" i="20"/>
  <c r="G52" i="20"/>
  <c r="H52" i="20"/>
  <c r="E52" i="20" s="1"/>
  <c r="I52" i="20"/>
  <c r="F53" i="20"/>
  <c r="G53" i="20"/>
  <c r="E53" i="20" s="1"/>
  <c r="H53" i="20"/>
  <c r="I53" i="20"/>
  <c r="F54" i="20"/>
  <c r="G54" i="20"/>
  <c r="H54" i="20"/>
  <c r="I54" i="20"/>
  <c r="F55" i="20"/>
  <c r="G55" i="20"/>
  <c r="H55" i="20"/>
  <c r="I55" i="20"/>
  <c r="F56" i="20"/>
  <c r="E56" i="20" s="1"/>
  <c r="G56" i="20"/>
  <c r="H56" i="20"/>
  <c r="I56" i="20"/>
  <c r="F57" i="20"/>
  <c r="G57" i="20"/>
  <c r="H57" i="20"/>
  <c r="I57" i="20"/>
  <c r="F58" i="20"/>
  <c r="G58" i="20"/>
  <c r="H58" i="20"/>
  <c r="E58" i="20" s="1"/>
  <c r="I58" i="20"/>
  <c r="F59" i="20"/>
  <c r="G59" i="20"/>
  <c r="E59" i="20" s="1"/>
  <c r="H59" i="20"/>
  <c r="I59" i="20"/>
  <c r="F60" i="20"/>
  <c r="G60" i="20"/>
  <c r="H60" i="20"/>
  <c r="I60" i="20"/>
  <c r="F61" i="20"/>
  <c r="G61" i="20"/>
  <c r="H61" i="20"/>
  <c r="I61" i="20"/>
  <c r="F62" i="20"/>
  <c r="G62" i="20"/>
  <c r="H62" i="20"/>
  <c r="I62" i="20"/>
  <c r="F63" i="20"/>
  <c r="G63" i="20"/>
  <c r="E63" i="20" s="1"/>
  <c r="H63" i="20"/>
  <c r="I63" i="20"/>
  <c r="F64" i="20"/>
  <c r="G64" i="20"/>
  <c r="H64" i="20"/>
  <c r="E64" i="20" s="1"/>
  <c r="I64" i="20"/>
  <c r="F65" i="20"/>
  <c r="G65" i="20"/>
  <c r="H65" i="20"/>
  <c r="I65" i="20"/>
  <c r="F66" i="20"/>
  <c r="G66" i="20"/>
  <c r="H66" i="20"/>
  <c r="I66" i="20"/>
  <c r="E66" i="20" s="1"/>
  <c r="F67" i="20"/>
  <c r="G67" i="20"/>
  <c r="H67" i="20"/>
  <c r="I67" i="20"/>
  <c r="F68" i="20"/>
  <c r="E68" i="20" s="1"/>
  <c r="G68" i="20"/>
  <c r="H68" i="20"/>
  <c r="I68" i="20"/>
  <c r="F69" i="20"/>
  <c r="G69" i="20"/>
  <c r="E69" i="20" s="1"/>
  <c r="H69" i="20"/>
  <c r="I69" i="20"/>
  <c r="F70" i="20"/>
  <c r="E70" i="20" s="1"/>
  <c r="G70" i="20"/>
  <c r="H70" i="20"/>
  <c r="I70" i="20"/>
  <c r="F71" i="20"/>
  <c r="G71" i="20"/>
  <c r="E71" i="20" s="1"/>
  <c r="H71" i="20"/>
  <c r="I71" i="20"/>
  <c r="F72" i="20"/>
  <c r="G72" i="20"/>
  <c r="H72" i="20"/>
  <c r="I72" i="20"/>
  <c r="F73" i="20"/>
  <c r="G73" i="20"/>
  <c r="H73" i="20"/>
  <c r="I73" i="20"/>
  <c r="F74" i="20"/>
  <c r="G74" i="20"/>
  <c r="H74" i="20"/>
  <c r="I74" i="20"/>
  <c r="F75" i="20"/>
  <c r="G75" i="20"/>
  <c r="E75" i="20" s="1"/>
  <c r="H75" i="20"/>
  <c r="I75" i="20"/>
  <c r="F76" i="20"/>
  <c r="G76" i="20"/>
  <c r="H76" i="20"/>
  <c r="I76" i="20"/>
  <c r="F77" i="20"/>
  <c r="G77" i="20"/>
  <c r="E77" i="20" s="1"/>
  <c r="H77" i="20"/>
  <c r="I77" i="20"/>
  <c r="F78" i="20"/>
  <c r="G78" i="20"/>
  <c r="H78" i="20"/>
  <c r="I78" i="20"/>
  <c r="F79" i="20"/>
  <c r="G79" i="20"/>
  <c r="H79" i="20"/>
  <c r="I79" i="20"/>
  <c r="F80" i="20"/>
  <c r="G80" i="20"/>
  <c r="H80" i="20"/>
  <c r="I80" i="20"/>
  <c r="F81" i="20"/>
  <c r="G81" i="20"/>
  <c r="E81" i="20" s="1"/>
  <c r="H81" i="20"/>
  <c r="I81" i="20"/>
  <c r="F82" i="20"/>
  <c r="E82" i="20" s="1"/>
  <c r="G82" i="20"/>
  <c r="H82" i="20"/>
  <c r="I82" i="20"/>
  <c r="E38" i="20"/>
  <c r="E42" i="20"/>
  <c r="E48" i="20"/>
  <c r="E50" i="20"/>
  <c r="E54" i="20"/>
  <c r="E60" i="20"/>
  <c r="E62" i="20"/>
  <c r="E72" i="20"/>
  <c r="E78" i="20"/>
  <c r="A20" i="20"/>
  <c r="B20" i="20"/>
  <c r="C20" i="20"/>
  <c r="A21" i="20"/>
  <c r="B21" i="20"/>
  <c r="C21" i="20"/>
  <c r="A22" i="20"/>
  <c r="B22" i="20"/>
  <c r="C22" i="20"/>
  <c r="A23" i="20"/>
  <c r="B23" i="20"/>
  <c r="C23" i="20"/>
  <c r="A24" i="20"/>
  <c r="B24" i="20"/>
  <c r="C24" i="20"/>
  <c r="A25" i="20"/>
  <c r="B25" i="20"/>
  <c r="C25" i="20"/>
  <c r="A26" i="20"/>
  <c r="B26" i="20"/>
  <c r="C26" i="20"/>
  <c r="A27" i="20"/>
  <c r="B27" i="20"/>
  <c r="C27" i="20"/>
  <c r="A28" i="20"/>
  <c r="B28" i="20"/>
  <c r="C28" i="20"/>
  <c r="A29" i="20"/>
  <c r="B29" i="20"/>
  <c r="C29" i="20"/>
  <c r="A30" i="20"/>
  <c r="B30" i="20"/>
  <c r="C30" i="20"/>
  <c r="A31" i="20"/>
  <c r="B31" i="20"/>
  <c r="C31" i="20"/>
  <c r="A32" i="20"/>
  <c r="B32" i="20"/>
  <c r="C32" i="20"/>
  <c r="A33" i="20"/>
  <c r="B33" i="20"/>
  <c r="C33" i="20"/>
  <c r="A34" i="20"/>
  <c r="B34" i="20"/>
  <c r="C34" i="20"/>
  <c r="A35" i="20"/>
  <c r="B35" i="20"/>
  <c r="C35" i="20"/>
  <c r="A36" i="20"/>
  <c r="B36" i="20"/>
  <c r="C36" i="20"/>
  <c r="A37" i="20"/>
  <c r="B37" i="20"/>
  <c r="C37" i="20"/>
  <c r="A38" i="20"/>
  <c r="B38" i="20"/>
  <c r="C38" i="20"/>
  <c r="A39" i="20"/>
  <c r="B39" i="20"/>
  <c r="C39" i="20"/>
  <c r="A40" i="20"/>
  <c r="B40" i="20"/>
  <c r="C40" i="20"/>
  <c r="A41" i="20"/>
  <c r="B41" i="20"/>
  <c r="C41" i="20"/>
  <c r="A42" i="20"/>
  <c r="B42" i="20"/>
  <c r="C42" i="20"/>
  <c r="A43" i="20"/>
  <c r="B43" i="20"/>
  <c r="C43" i="20"/>
  <c r="A44" i="20"/>
  <c r="B44" i="20"/>
  <c r="C44" i="20"/>
  <c r="A45" i="20"/>
  <c r="B45" i="20"/>
  <c r="C45" i="20"/>
  <c r="A46" i="20"/>
  <c r="B46" i="20"/>
  <c r="C46" i="20"/>
  <c r="A47" i="20"/>
  <c r="B47" i="20"/>
  <c r="C47" i="20"/>
  <c r="A48" i="20"/>
  <c r="B48" i="20"/>
  <c r="C48" i="20"/>
  <c r="A49" i="20"/>
  <c r="B49" i="20"/>
  <c r="C49" i="20"/>
  <c r="A50" i="20"/>
  <c r="B50" i="20"/>
  <c r="C50" i="20"/>
  <c r="A51" i="20"/>
  <c r="B51" i="20"/>
  <c r="C51" i="20"/>
  <c r="A52" i="20"/>
  <c r="B52" i="20"/>
  <c r="C52" i="20"/>
  <c r="A53" i="20"/>
  <c r="B53" i="20"/>
  <c r="C53" i="20"/>
  <c r="A54" i="20"/>
  <c r="B54" i="20"/>
  <c r="C54" i="20"/>
  <c r="A55" i="20"/>
  <c r="B55" i="20"/>
  <c r="C55" i="20"/>
  <c r="A56" i="20"/>
  <c r="B56" i="20"/>
  <c r="C56" i="20"/>
  <c r="A57" i="20"/>
  <c r="B57" i="20"/>
  <c r="C57" i="20"/>
  <c r="A58" i="20"/>
  <c r="B58" i="20"/>
  <c r="C58" i="20"/>
  <c r="A59" i="20"/>
  <c r="B59" i="20"/>
  <c r="C59" i="20"/>
  <c r="A60" i="20"/>
  <c r="B60" i="20"/>
  <c r="C60" i="20"/>
  <c r="A61" i="20"/>
  <c r="B61" i="20"/>
  <c r="C61" i="20"/>
  <c r="A62" i="20"/>
  <c r="B62" i="20"/>
  <c r="C62" i="20"/>
  <c r="A63" i="20"/>
  <c r="B63" i="20"/>
  <c r="C63" i="20"/>
  <c r="A64" i="20"/>
  <c r="B64" i="20"/>
  <c r="C64" i="20"/>
  <c r="A65" i="20"/>
  <c r="B65" i="20"/>
  <c r="C65" i="20"/>
  <c r="A66" i="20"/>
  <c r="B66" i="20"/>
  <c r="C66" i="20"/>
  <c r="A67" i="20"/>
  <c r="B67" i="20"/>
  <c r="C67" i="20"/>
  <c r="A68" i="20"/>
  <c r="B68" i="20"/>
  <c r="C68" i="20"/>
  <c r="A69" i="20"/>
  <c r="B69" i="20"/>
  <c r="C69" i="20"/>
  <c r="A70" i="20"/>
  <c r="B70" i="20"/>
  <c r="C70" i="20"/>
  <c r="A71" i="20"/>
  <c r="B71" i="20"/>
  <c r="C71" i="20"/>
  <c r="A72" i="20"/>
  <c r="B72" i="20"/>
  <c r="C72" i="20"/>
  <c r="A73" i="20"/>
  <c r="B73" i="20"/>
  <c r="C73" i="20"/>
  <c r="A74" i="20"/>
  <c r="B74" i="20"/>
  <c r="C74" i="20"/>
  <c r="A75" i="20"/>
  <c r="B75" i="20"/>
  <c r="C75" i="20"/>
  <c r="A76" i="20"/>
  <c r="B76" i="20"/>
  <c r="C76" i="20"/>
  <c r="A77" i="20"/>
  <c r="B77" i="20"/>
  <c r="C77" i="20"/>
  <c r="A78" i="20"/>
  <c r="B78" i="20"/>
  <c r="C78" i="20"/>
  <c r="A79" i="20"/>
  <c r="B79" i="20"/>
  <c r="C79" i="20"/>
  <c r="A80" i="20"/>
  <c r="B80" i="20"/>
  <c r="C80" i="20"/>
  <c r="A81" i="20"/>
  <c r="B81" i="20"/>
  <c r="C81" i="20"/>
  <c r="A82" i="20"/>
  <c r="B82" i="20"/>
  <c r="C82" i="20"/>
  <c r="C19" i="20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7" i="19"/>
  <c r="E68" i="19"/>
  <c r="E69" i="19"/>
  <c r="E70" i="19"/>
  <c r="E71" i="19"/>
  <c r="E72" i="19"/>
  <c r="E73" i="19"/>
  <c r="E74" i="19"/>
  <c r="E75" i="19"/>
  <c r="E76" i="19"/>
  <c r="E77" i="19"/>
  <c r="E78" i="19"/>
  <c r="E79" i="19"/>
  <c r="E80" i="19"/>
  <c r="E81" i="19"/>
  <c r="E82" i="19"/>
  <c r="E20" i="19"/>
  <c r="E21" i="19"/>
  <c r="E22" i="19"/>
  <c r="E23" i="19"/>
  <c r="E24" i="19"/>
  <c r="E25" i="19"/>
  <c r="E19" i="19"/>
  <c r="Y20" i="19"/>
  <c r="Y21" i="19"/>
  <c r="Y22" i="19"/>
  <c r="Y23" i="19"/>
  <c r="Y24" i="19"/>
  <c r="Y25" i="19"/>
  <c r="Y27" i="19"/>
  <c r="Y28" i="19"/>
  <c r="Y29" i="19"/>
  <c r="Y30" i="19"/>
  <c r="Y31" i="19"/>
  <c r="Y32" i="19"/>
  <c r="Y33" i="19"/>
  <c r="Y34" i="19"/>
  <c r="Y35" i="19"/>
  <c r="Y36" i="19"/>
  <c r="Y37" i="19"/>
  <c r="Y38" i="19"/>
  <c r="Y39" i="19"/>
  <c r="Y40" i="19"/>
  <c r="Y41" i="19"/>
  <c r="Y42" i="19"/>
  <c r="Y43" i="19"/>
  <c r="Y44" i="19"/>
  <c r="Y45" i="19"/>
  <c r="Y46" i="19"/>
  <c r="Y47" i="19"/>
  <c r="Y48" i="19"/>
  <c r="Y49" i="19"/>
  <c r="Y50" i="19"/>
  <c r="Y51" i="19"/>
  <c r="Y52" i="19"/>
  <c r="Y53" i="19"/>
  <c r="Y54" i="19"/>
  <c r="Y55" i="19"/>
  <c r="Y56" i="19"/>
  <c r="Y57" i="19"/>
  <c r="Y58" i="19"/>
  <c r="Y59" i="19"/>
  <c r="Y60" i="19"/>
  <c r="Y61" i="19"/>
  <c r="Y62" i="19"/>
  <c r="Y63" i="19"/>
  <c r="Y64" i="19"/>
  <c r="Y65" i="19"/>
  <c r="Y66" i="19"/>
  <c r="Y67" i="19"/>
  <c r="Y68" i="19"/>
  <c r="Y69" i="19"/>
  <c r="Y70" i="19"/>
  <c r="Y71" i="19"/>
  <c r="Y72" i="19"/>
  <c r="Y73" i="19"/>
  <c r="Y74" i="19"/>
  <c r="Y75" i="19"/>
  <c r="Y76" i="19"/>
  <c r="Y77" i="19"/>
  <c r="Y78" i="19"/>
  <c r="Y79" i="19"/>
  <c r="Y80" i="19"/>
  <c r="Y81" i="19"/>
  <c r="Y82" i="19"/>
  <c r="Y19" i="19"/>
  <c r="T20" i="19"/>
  <c r="T21" i="19"/>
  <c r="T22" i="19"/>
  <c r="T23" i="19"/>
  <c r="T24" i="19"/>
  <c r="T25" i="19"/>
  <c r="T27" i="19"/>
  <c r="T28" i="19"/>
  <c r="T29" i="19"/>
  <c r="T30" i="19"/>
  <c r="T31" i="19"/>
  <c r="T32" i="19"/>
  <c r="T33" i="19"/>
  <c r="T34" i="19"/>
  <c r="T35" i="19"/>
  <c r="T36" i="19"/>
  <c r="T37" i="19"/>
  <c r="T38" i="19"/>
  <c r="T39" i="19"/>
  <c r="T40" i="19"/>
  <c r="T41" i="19"/>
  <c r="T42" i="19"/>
  <c r="T43" i="19"/>
  <c r="T44" i="19"/>
  <c r="T45" i="19"/>
  <c r="T46" i="19"/>
  <c r="T47" i="19"/>
  <c r="T48" i="19"/>
  <c r="T49" i="19"/>
  <c r="T50" i="19"/>
  <c r="T51" i="19"/>
  <c r="T52" i="19"/>
  <c r="T53" i="19"/>
  <c r="T54" i="19"/>
  <c r="T55" i="19"/>
  <c r="T56" i="19"/>
  <c r="T57" i="19"/>
  <c r="T58" i="19"/>
  <c r="T59" i="19"/>
  <c r="T60" i="19"/>
  <c r="T61" i="19"/>
  <c r="T62" i="19"/>
  <c r="T63" i="19"/>
  <c r="T64" i="19"/>
  <c r="T65" i="19"/>
  <c r="T66" i="19"/>
  <c r="T67" i="19"/>
  <c r="T68" i="19"/>
  <c r="T69" i="19"/>
  <c r="T70" i="19"/>
  <c r="T71" i="19"/>
  <c r="T72" i="19"/>
  <c r="T73" i="19"/>
  <c r="T74" i="19"/>
  <c r="T75" i="19"/>
  <c r="T76" i="19"/>
  <c r="T77" i="19"/>
  <c r="T78" i="19"/>
  <c r="T79" i="19"/>
  <c r="T80" i="19"/>
  <c r="T81" i="19"/>
  <c r="T82" i="19"/>
  <c r="T19" i="19"/>
  <c r="I36" i="20" l="1"/>
  <c r="E36" i="20" s="1"/>
  <c r="E46" i="20"/>
  <c r="AO76" i="20"/>
  <c r="AO57" i="20"/>
  <c r="E76" i="20"/>
  <c r="E80" i="20"/>
  <c r="AJ66" i="20"/>
  <c r="AJ65" i="20"/>
  <c r="AJ27" i="20"/>
  <c r="AJ33" i="20"/>
  <c r="AJ31" i="20"/>
  <c r="AV28" i="20"/>
  <c r="E65" i="20"/>
  <c r="AU28" i="20"/>
  <c r="U20" i="20"/>
  <c r="U19" i="20" s="1"/>
  <c r="T19" i="20" s="1"/>
  <c r="AM28" i="20"/>
  <c r="M20" i="20"/>
  <c r="M19" i="20" s="1"/>
  <c r="J19" i="20" s="1"/>
  <c r="E57" i="20"/>
  <c r="AJ57" i="20"/>
  <c r="AJ58" i="20"/>
  <c r="AJ30" i="20"/>
  <c r="AJ29" i="20"/>
  <c r="G28" i="20"/>
  <c r="H21" i="20"/>
  <c r="F25" i="20"/>
  <c r="F23" i="20"/>
  <c r="E23" i="20" s="1"/>
  <c r="AP25" i="20"/>
  <c r="AK21" i="20"/>
  <c r="AM21" i="20"/>
  <c r="I25" i="20"/>
  <c r="AJ22" i="20"/>
  <c r="AJ24" i="20"/>
  <c r="H28" i="20"/>
  <c r="AL28" i="20"/>
  <c r="AJ28" i="20" s="1"/>
  <c r="AG81" i="20"/>
  <c r="BA80" i="20"/>
  <c r="BA79" i="20" s="1"/>
  <c r="BA78" i="20" s="1"/>
  <c r="BA77" i="20" s="1"/>
  <c r="AZ80" i="20"/>
  <c r="AY81" i="20"/>
  <c r="AH80" i="20"/>
  <c r="BB79" i="20"/>
  <c r="AY82" i="20"/>
  <c r="BC81" i="20"/>
  <c r="AG82" i="20"/>
  <c r="AE82" i="20" s="1"/>
  <c r="AT54" i="20"/>
  <c r="AT77" i="20"/>
  <c r="AO63" i="20"/>
  <c r="AO49" i="20"/>
  <c r="AO69" i="20"/>
  <c r="AO79" i="20"/>
  <c r="AJ59" i="20"/>
  <c r="AJ35" i="20"/>
  <c r="AJ23" i="20"/>
  <c r="AJ54" i="20"/>
  <c r="AJ73" i="20"/>
  <c r="AJ61" i="20"/>
  <c r="AJ49" i="20"/>
  <c r="AJ37" i="20"/>
  <c r="AJ25" i="20"/>
  <c r="AJ44" i="20"/>
  <c r="AG78" i="20"/>
  <c r="AO77" i="20"/>
  <c r="AO74" i="20"/>
  <c r="AO71" i="20"/>
  <c r="AO68" i="20"/>
  <c r="AO65" i="20"/>
  <c r="AF81" i="20"/>
  <c r="E79" i="20"/>
  <c r="E73" i="20"/>
  <c r="E67" i="20"/>
  <c r="E61" i="20"/>
  <c r="E55" i="20"/>
  <c r="E49" i="20"/>
  <c r="E43" i="20"/>
  <c r="E37" i="20"/>
  <c r="E74" i="20"/>
  <c r="E41" i="20"/>
  <c r="A20" i="19"/>
  <c r="B20" i="19"/>
  <c r="A21" i="19"/>
  <c r="B21" i="19"/>
  <c r="A22" i="19"/>
  <c r="B22" i="19"/>
  <c r="A23" i="19"/>
  <c r="B23" i="19"/>
  <c r="A24" i="19"/>
  <c r="B24" i="19"/>
  <c r="A25" i="19"/>
  <c r="B25" i="19"/>
  <c r="A26" i="19"/>
  <c r="B26" i="19"/>
  <c r="A27" i="19"/>
  <c r="B27" i="19"/>
  <c r="A28" i="19"/>
  <c r="B28" i="19"/>
  <c r="A29" i="19"/>
  <c r="B29" i="19"/>
  <c r="A30" i="19"/>
  <c r="B30" i="19"/>
  <c r="A31" i="19"/>
  <c r="B31" i="19"/>
  <c r="A32" i="19"/>
  <c r="B32" i="19"/>
  <c r="A33" i="19"/>
  <c r="B33" i="19"/>
  <c r="A34" i="19"/>
  <c r="B34" i="19"/>
  <c r="A35" i="19"/>
  <c r="B35" i="19"/>
  <c r="A36" i="19"/>
  <c r="B36" i="19"/>
  <c r="A37" i="19"/>
  <c r="B37" i="19"/>
  <c r="A38" i="19"/>
  <c r="B38" i="19"/>
  <c r="A39" i="19"/>
  <c r="B39" i="19"/>
  <c r="A40" i="19"/>
  <c r="B40" i="19"/>
  <c r="A41" i="19"/>
  <c r="B41" i="19"/>
  <c r="A42" i="19"/>
  <c r="B42" i="19"/>
  <c r="A43" i="19"/>
  <c r="B43" i="19"/>
  <c r="A44" i="19"/>
  <c r="B44" i="19"/>
  <c r="A45" i="19"/>
  <c r="B45" i="19"/>
  <c r="A46" i="19"/>
  <c r="B46" i="19"/>
  <c r="A47" i="19"/>
  <c r="B47" i="19"/>
  <c r="A48" i="19"/>
  <c r="B48" i="19"/>
  <c r="A49" i="19"/>
  <c r="B49" i="19"/>
  <c r="A50" i="19"/>
  <c r="B50" i="19"/>
  <c r="A51" i="19"/>
  <c r="B51" i="19"/>
  <c r="A52" i="19"/>
  <c r="B52" i="19"/>
  <c r="A53" i="19"/>
  <c r="B53" i="19"/>
  <c r="A54" i="19"/>
  <c r="B54" i="19"/>
  <c r="A55" i="19"/>
  <c r="B55" i="19"/>
  <c r="A56" i="19"/>
  <c r="B56" i="19"/>
  <c r="A57" i="19"/>
  <c r="B57" i="19"/>
  <c r="A58" i="19"/>
  <c r="B58" i="19"/>
  <c r="A59" i="19"/>
  <c r="B59" i="19"/>
  <c r="A60" i="19"/>
  <c r="B60" i="19"/>
  <c r="A61" i="19"/>
  <c r="B61" i="19"/>
  <c r="A62" i="19"/>
  <c r="B62" i="19"/>
  <c r="A63" i="19"/>
  <c r="B63" i="19"/>
  <c r="A64" i="19"/>
  <c r="B64" i="19"/>
  <c r="A65" i="19"/>
  <c r="B65" i="19"/>
  <c r="A66" i="19"/>
  <c r="B66" i="19"/>
  <c r="A67" i="19"/>
  <c r="B67" i="19"/>
  <c r="A68" i="19"/>
  <c r="B68" i="19"/>
  <c r="A69" i="19"/>
  <c r="B69" i="19"/>
  <c r="A70" i="19"/>
  <c r="B70" i="19"/>
  <c r="A71" i="19"/>
  <c r="B71" i="19"/>
  <c r="A72" i="19"/>
  <c r="B72" i="19"/>
  <c r="A73" i="19"/>
  <c r="B73" i="19"/>
  <c r="A74" i="19"/>
  <c r="B74" i="19"/>
  <c r="A75" i="19"/>
  <c r="B75" i="19"/>
  <c r="A76" i="19"/>
  <c r="B76" i="19"/>
  <c r="A77" i="19"/>
  <c r="B77" i="19"/>
  <c r="A78" i="19"/>
  <c r="B78" i="19"/>
  <c r="A79" i="19"/>
  <c r="B79" i="19"/>
  <c r="A80" i="19"/>
  <c r="B80" i="19"/>
  <c r="A81" i="19"/>
  <c r="B81" i="19"/>
  <c r="A82" i="19"/>
  <c r="B82" i="19"/>
  <c r="AI32" i="16"/>
  <c r="AI35" i="16"/>
  <c r="AI24" i="16"/>
  <c r="AI21" i="16"/>
  <c r="AI34" i="16"/>
  <c r="AB24" i="16"/>
  <c r="AB20" i="16" s="1"/>
  <c r="AB21" i="16"/>
  <c r="AB34" i="16"/>
  <c r="AB32" i="16" s="1"/>
  <c r="AM32" i="16"/>
  <c r="K32" i="16" s="1"/>
  <c r="AL32" i="16"/>
  <c r="AK32" i="16"/>
  <c r="I32" i="16" s="1"/>
  <c r="AJ32" i="16"/>
  <c r="H32" i="16"/>
  <c r="J32" i="16"/>
  <c r="BV20" i="16"/>
  <c r="BU20" i="16"/>
  <c r="BT20" i="16"/>
  <c r="BS20" i="16"/>
  <c r="BR20" i="16"/>
  <c r="BP20" i="16"/>
  <c r="BO20" i="16"/>
  <c r="BN20" i="16"/>
  <c r="BM20" i="16"/>
  <c r="BL20" i="16"/>
  <c r="BK20" i="16"/>
  <c r="BI20" i="16"/>
  <c r="BH20" i="16"/>
  <c r="BG20" i="16"/>
  <c r="BF20" i="16"/>
  <c r="BE20" i="16"/>
  <c r="BB20" i="16"/>
  <c r="BA20" i="16"/>
  <c r="AZ20" i="16"/>
  <c r="AY20" i="16"/>
  <c r="AX20" i="16"/>
  <c r="AW20" i="16"/>
  <c r="AU20" i="16"/>
  <c r="AT20" i="16"/>
  <c r="AS20" i="16"/>
  <c r="AR20" i="16"/>
  <c r="AQ20" i="16"/>
  <c r="AN20" i="16"/>
  <c r="AM20" i="16"/>
  <c r="AL20" i="16"/>
  <c r="AK20" i="16"/>
  <c r="AJ20" i="16"/>
  <c r="AG20" i="16"/>
  <c r="AF20" i="16"/>
  <c r="AE20" i="16"/>
  <c r="Z20" i="16"/>
  <c r="Y20" i="16"/>
  <c r="X20" i="16"/>
  <c r="W20" i="16"/>
  <c r="V20" i="16"/>
  <c r="U20" i="16"/>
  <c r="S20" i="16"/>
  <c r="R20" i="16"/>
  <c r="Q20" i="16"/>
  <c r="P20" i="16"/>
  <c r="O20" i="16"/>
  <c r="N20" i="16"/>
  <c r="L20" i="16"/>
  <c r="K20" i="16"/>
  <c r="J20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AP22" i="16"/>
  <c r="AQ22" i="16"/>
  <c r="AR22" i="16"/>
  <c r="AS22" i="16"/>
  <c r="AT22" i="16"/>
  <c r="AP23" i="16"/>
  <c r="AQ23" i="16"/>
  <c r="AR23" i="16"/>
  <c r="AS23" i="16"/>
  <c r="AT23" i="16"/>
  <c r="AP24" i="16"/>
  <c r="AQ24" i="16"/>
  <c r="AR24" i="16"/>
  <c r="AS24" i="16"/>
  <c r="AT24" i="16"/>
  <c r="AP25" i="16"/>
  <c r="AQ25" i="16"/>
  <c r="AR25" i="16"/>
  <c r="AS25" i="16"/>
  <c r="AT25" i="16"/>
  <c r="AP26" i="16"/>
  <c r="AQ26" i="16"/>
  <c r="AR26" i="16"/>
  <c r="AS26" i="16"/>
  <c r="AT26" i="16"/>
  <c r="AP27" i="16"/>
  <c r="AQ27" i="16"/>
  <c r="AR27" i="16"/>
  <c r="AS27" i="16"/>
  <c r="AT27" i="16"/>
  <c r="AP28" i="16"/>
  <c r="AQ28" i="16"/>
  <c r="AR28" i="16"/>
  <c r="AS28" i="16"/>
  <c r="AT28" i="16"/>
  <c r="AP29" i="16"/>
  <c r="AQ29" i="16"/>
  <c r="AR29" i="16"/>
  <c r="AS29" i="16"/>
  <c r="AT29" i="16"/>
  <c r="AP30" i="16"/>
  <c r="AQ30" i="16"/>
  <c r="AR30" i="16"/>
  <c r="AS30" i="16"/>
  <c r="AT30" i="16"/>
  <c r="AP31" i="16"/>
  <c r="AQ31" i="16"/>
  <c r="AR31" i="16"/>
  <c r="AS31" i="16"/>
  <c r="AT31" i="16"/>
  <c r="AP32" i="16"/>
  <c r="K31" i="21" s="1"/>
  <c r="AQ32" i="16"/>
  <c r="AR32" i="16"/>
  <c r="AS32" i="16"/>
  <c r="AT32" i="16"/>
  <c r="AP33" i="16"/>
  <c r="AQ33" i="16"/>
  <c r="AR33" i="16"/>
  <c r="AS33" i="16"/>
  <c r="AT33" i="16"/>
  <c r="AP34" i="16"/>
  <c r="K33" i="21" s="1"/>
  <c r="AQ34" i="16"/>
  <c r="AR34" i="16"/>
  <c r="AS34" i="16"/>
  <c r="AT34" i="16"/>
  <c r="AP35" i="16"/>
  <c r="AQ35" i="16"/>
  <c r="AR35" i="16"/>
  <c r="AS35" i="16"/>
  <c r="AT35" i="16"/>
  <c r="AP36" i="16"/>
  <c r="AQ36" i="16"/>
  <c r="AR36" i="16"/>
  <c r="AS36" i="16"/>
  <c r="AT36" i="16"/>
  <c r="AP37" i="16"/>
  <c r="AQ37" i="16"/>
  <c r="AR37" i="16"/>
  <c r="AS37" i="16"/>
  <c r="AT37" i="16"/>
  <c r="AP38" i="16"/>
  <c r="AQ38" i="16"/>
  <c r="AR38" i="16"/>
  <c r="AS38" i="16"/>
  <c r="AT38" i="16"/>
  <c r="AP39" i="16"/>
  <c r="AQ39" i="16"/>
  <c r="AR39" i="16"/>
  <c r="AS39" i="16"/>
  <c r="AT39" i="16"/>
  <c r="AP40" i="16"/>
  <c r="AQ40" i="16"/>
  <c r="AR40" i="16"/>
  <c r="AS40" i="16"/>
  <c r="AT40" i="16"/>
  <c r="AP41" i="16"/>
  <c r="AQ41" i="16"/>
  <c r="AR41" i="16"/>
  <c r="AS41" i="16"/>
  <c r="AT41" i="16"/>
  <c r="AP42" i="16"/>
  <c r="AQ42" i="16"/>
  <c r="AR42" i="16"/>
  <c r="AS42" i="16"/>
  <c r="AT42" i="16"/>
  <c r="AP43" i="16"/>
  <c r="AQ43" i="16"/>
  <c r="AR43" i="16"/>
  <c r="AS43" i="16"/>
  <c r="AT43" i="16"/>
  <c r="AP44" i="16"/>
  <c r="AQ44" i="16"/>
  <c r="AR44" i="16"/>
  <c r="AS44" i="16"/>
  <c r="AT44" i="16"/>
  <c r="AP45" i="16"/>
  <c r="AQ45" i="16"/>
  <c r="AR45" i="16"/>
  <c r="AS45" i="16"/>
  <c r="AT45" i="16"/>
  <c r="AP46" i="16"/>
  <c r="AQ46" i="16"/>
  <c r="AR46" i="16"/>
  <c r="AS46" i="16"/>
  <c r="AT46" i="16"/>
  <c r="AP47" i="16"/>
  <c r="AQ47" i="16"/>
  <c r="AR47" i="16"/>
  <c r="AS47" i="16"/>
  <c r="AT47" i="16"/>
  <c r="AP48" i="16"/>
  <c r="AQ48" i="16"/>
  <c r="AR48" i="16"/>
  <c r="AS48" i="16"/>
  <c r="AT48" i="16"/>
  <c r="AP49" i="16"/>
  <c r="AQ49" i="16"/>
  <c r="AR49" i="16"/>
  <c r="AS49" i="16"/>
  <c r="AT49" i="16"/>
  <c r="AP50" i="16"/>
  <c r="AQ50" i="16"/>
  <c r="AR50" i="16"/>
  <c r="AS50" i="16"/>
  <c r="AT50" i="16"/>
  <c r="AP51" i="16"/>
  <c r="AQ51" i="16"/>
  <c r="AR51" i="16"/>
  <c r="AS51" i="16"/>
  <c r="AT51" i="16"/>
  <c r="AP52" i="16"/>
  <c r="AQ52" i="16"/>
  <c r="AR52" i="16"/>
  <c r="AS52" i="16"/>
  <c r="AT52" i="16"/>
  <c r="AP53" i="16"/>
  <c r="AQ53" i="16"/>
  <c r="AR53" i="16"/>
  <c r="AS53" i="16"/>
  <c r="AT53" i="16"/>
  <c r="AP54" i="16"/>
  <c r="AQ54" i="16"/>
  <c r="AR54" i="16"/>
  <c r="AS54" i="16"/>
  <c r="AT54" i="16"/>
  <c r="AP55" i="16"/>
  <c r="AQ55" i="16"/>
  <c r="AR55" i="16"/>
  <c r="AS55" i="16"/>
  <c r="AT55" i="16"/>
  <c r="AP56" i="16"/>
  <c r="AQ56" i="16"/>
  <c r="AR56" i="16"/>
  <c r="AS56" i="16"/>
  <c r="AT56" i="16"/>
  <c r="AP57" i="16"/>
  <c r="AQ57" i="16"/>
  <c r="AR57" i="16"/>
  <c r="AS57" i="16"/>
  <c r="AT57" i="16"/>
  <c r="AP58" i="16"/>
  <c r="K57" i="21" s="1"/>
  <c r="AQ58" i="16"/>
  <c r="AR58" i="16"/>
  <c r="AS58" i="16"/>
  <c r="AT58" i="16"/>
  <c r="AP59" i="16"/>
  <c r="K58" i="21" s="1"/>
  <c r="AQ59" i="16"/>
  <c r="AR59" i="16"/>
  <c r="AS59" i="16"/>
  <c r="AT59" i="16"/>
  <c r="AP60" i="16"/>
  <c r="AQ60" i="16"/>
  <c r="AR60" i="16"/>
  <c r="AS60" i="16"/>
  <c r="AT60" i="16"/>
  <c r="AP61" i="16"/>
  <c r="AQ61" i="16"/>
  <c r="AR61" i="16"/>
  <c r="AS61" i="16"/>
  <c r="AT61" i="16"/>
  <c r="AP62" i="16"/>
  <c r="AQ62" i="16"/>
  <c r="AR62" i="16"/>
  <c r="AS62" i="16"/>
  <c r="AT62" i="16"/>
  <c r="AP63" i="16"/>
  <c r="AQ63" i="16"/>
  <c r="AR63" i="16"/>
  <c r="AS63" i="16"/>
  <c r="AT63" i="16"/>
  <c r="AP64" i="16"/>
  <c r="AQ64" i="16"/>
  <c r="AR64" i="16"/>
  <c r="AS64" i="16"/>
  <c r="AT64" i="16"/>
  <c r="AP65" i="16"/>
  <c r="AQ65" i="16"/>
  <c r="AR65" i="16"/>
  <c r="AS65" i="16"/>
  <c r="AT65" i="16"/>
  <c r="AP66" i="16"/>
  <c r="AQ66" i="16"/>
  <c r="AR66" i="16"/>
  <c r="AS66" i="16"/>
  <c r="AT66" i="16"/>
  <c r="AP67" i="16"/>
  <c r="AQ67" i="16"/>
  <c r="AR67" i="16"/>
  <c r="AS67" i="16"/>
  <c r="AT67" i="16"/>
  <c r="AP68" i="16"/>
  <c r="AQ68" i="16"/>
  <c r="AR68" i="16"/>
  <c r="AS68" i="16"/>
  <c r="AT68" i="16"/>
  <c r="AP69" i="16"/>
  <c r="AQ69" i="16"/>
  <c r="AR69" i="16"/>
  <c r="AS69" i="16"/>
  <c r="AT69" i="16"/>
  <c r="AP70" i="16"/>
  <c r="AQ70" i="16"/>
  <c r="AR70" i="16"/>
  <c r="AS70" i="16"/>
  <c r="AT70" i="16"/>
  <c r="AP71" i="16"/>
  <c r="AQ71" i="16"/>
  <c r="AR71" i="16"/>
  <c r="AS71" i="16"/>
  <c r="AT71" i="16"/>
  <c r="AP72" i="16"/>
  <c r="AQ72" i="16"/>
  <c r="AR72" i="16"/>
  <c r="AS72" i="16"/>
  <c r="AT72" i="16"/>
  <c r="AP73" i="16"/>
  <c r="AQ73" i="16"/>
  <c r="AR73" i="16"/>
  <c r="AS73" i="16"/>
  <c r="AT73" i="16"/>
  <c r="AP74" i="16"/>
  <c r="AQ74" i="16"/>
  <c r="AR74" i="16"/>
  <c r="AS74" i="16"/>
  <c r="AT74" i="16"/>
  <c r="AP75" i="16"/>
  <c r="AQ75" i="16"/>
  <c r="AR75" i="16"/>
  <c r="AS75" i="16"/>
  <c r="AT75" i="16"/>
  <c r="AP76" i="16"/>
  <c r="AQ76" i="16"/>
  <c r="AR76" i="16"/>
  <c r="AS76" i="16"/>
  <c r="AT76" i="16"/>
  <c r="AP77" i="16"/>
  <c r="AQ77" i="16"/>
  <c r="AR77" i="16"/>
  <c r="AS77" i="16"/>
  <c r="AT77" i="16"/>
  <c r="AP78" i="16"/>
  <c r="AQ78" i="16"/>
  <c r="AR78" i="16"/>
  <c r="AS78" i="16"/>
  <c r="AT78" i="16"/>
  <c r="AP79" i="16"/>
  <c r="AQ79" i="16"/>
  <c r="AR79" i="16"/>
  <c r="AS79" i="16"/>
  <c r="AT79" i="16"/>
  <c r="AP80" i="16"/>
  <c r="AQ80" i="16"/>
  <c r="AR80" i="16"/>
  <c r="AS80" i="16"/>
  <c r="AT80" i="16"/>
  <c r="AP81" i="16"/>
  <c r="AQ81" i="16"/>
  <c r="AR81" i="16"/>
  <c r="AS81" i="16"/>
  <c r="AT81" i="16"/>
  <c r="AP82" i="16"/>
  <c r="AQ82" i="16"/>
  <c r="AR82" i="16"/>
  <c r="AS82" i="16"/>
  <c r="AT82" i="16"/>
  <c r="AP83" i="16"/>
  <c r="AQ83" i="16"/>
  <c r="AR83" i="16"/>
  <c r="AS83" i="16"/>
  <c r="AT83" i="16"/>
  <c r="G22" i="16"/>
  <c r="H22" i="16"/>
  <c r="I22" i="16"/>
  <c r="J22" i="16"/>
  <c r="K22" i="16"/>
  <c r="G23" i="16"/>
  <c r="H23" i="16"/>
  <c r="I23" i="16"/>
  <c r="J23" i="16"/>
  <c r="K23" i="16"/>
  <c r="H24" i="16"/>
  <c r="I24" i="16"/>
  <c r="J24" i="16"/>
  <c r="K24" i="16"/>
  <c r="G25" i="16"/>
  <c r="H25" i="16"/>
  <c r="I25" i="16"/>
  <c r="J25" i="16"/>
  <c r="K25" i="16"/>
  <c r="G26" i="16"/>
  <c r="H26" i="16"/>
  <c r="I26" i="16"/>
  <c r="J26" i="16"/>
  <c r="K26" i="16"/>
  <c r="G27" i="16"/>
  <c r="H27" i="16"/>
  <c r="I27" i="16"/>
  <c r="J27" i="16"/>
  <c r="K27" i="16"/>
  <c r="G28" i="16"/>
  <c r="H28" i="16"/>
  <c r="I28" i="16"/>
  <c r="J28" i="16"/>
  <c r="K28" i="16"/>
  <c r="G29" i="16"/>
  <c r="H29" i="16"/>
  <c r="I29" i="16"/>
  <c r="J29" i="16"/>
  <c r="K29" i="16"/>
  <c r="G30" i="16"/>
  <c r="H30" i="16"/>
  <c r="I30" i="16"/>
  <c r="J30" i="16"/>
  <c r="K30" i="16"/>
  <c r="G31" i="16"/>
  <c r="H31" i="16"/>
  <c r="I31" i="16"/>
  <c r="J31" i="16"/>
  <c r="K31" i="16"/>
  <c r="G33" i="16"/>
  <c r="H33" i="16"/>
  <c r="I33" i="16"/>
  <c r="J33" i="16"/>
  <c r="K33" i="16"/>
  <c r="G34" i="16"/>
  <c r="H34" i="16"/>
  <c r="I34" i="16"/>
  <c r="J34" i="16"/>
  <c r="K34" i="16"/>
  <c r="G35" i="16"/>
  <c r="H35" i="16"/>
  <c r="I35" i="16"/>
  <c r="J35" i="16"/>
  <c r="K35" i="16"/>
  <c r="G36" i="16"/>
  <c r="H36" i="16"/>
  <c r="I36" i="16"/>
  <c r="J36" i="16"/>
  <c r="K36" i="16"/>
  <c r="G37" i="16"/>
  <c r="H37" i="16"/>
  <c r="I37" i="16"/>
  <c r="J37" i="16"/>
  <c r="K37" i="16"/>
  <c r="G38" i="16"/>
  <c r="H38" i="16"/>
  <c r="I38" i="16"/>
  <c r="J38" i="16"/>
  <c r="K38" i="16"/>
  <c r="G39" i="16"/>
  <c r="H39" i="16"/>
  <c r="I39" i="16"/>
  <c r="J39" i="16"/>
  <c r="K39" i="16"/>
  <c r="G40" i="16"/>
  <c r="H40" i="16"/>
  <c r="I40" i="16"/>
  <c r="J40" i="16"/>
  <c r="K40" i="16"/>
  <c r="G41" i="16"/>
  <c r="H41" i="16"/>
  <c r="I41" i="16"/>
  <c r="J41" i="16"/>
  <c r="K41" i="16"/>
  <c r="G42" i="16"/>
  <c r="H42" i="16"/>
  <c r="I42" i="16"/>
  <c r="J42" i="16"/>
  <c r="K42" i="16"/>
  <c r="G43" i="16"/>
  <c r="H43" i="16"/>
  <c r="I43" i="16"/>
  <c r="J43" i="16"/>
  <c r="K43" i="16"/>
  <c r="G44" i="16"/>
  <c r="H44" i="16"/>
  <c r="I44" i="16"/>
  <c r="J44" i="16"/>
  <c r="K44" i="16"/>
  <c r="G45" i="16"/>
  <c r="H45" i="16"/>
  <c r="I45" i="16"/>
  <c r="J45" i="16"/>
  <c r="K45" i="16"/>
  <c r="G46" i="16"/>
  <c r="H46" i="16"/>
  <c r="I46" i="16"/>
  <c r="J46" i="16"/>
  <c r="K46" i="16"/>
  <c r="G47" i="16"/>
  <c r="H47" i="16"/>
  <c r="I47" i="16"/>
  <c r="J47" i="16"/>
  <c r="K47" i="16"/>
  <c r="G48" i="16"/>
  <c r="H48" i="16"/>
  <c r="I48" i="16"/>
  <c r="J48" i="16"/>
  <c r="K48" i="16"/>
  <c r="G49" i="16"/>
  <c r="H49" i="16"/>
  <c r="I49" i="16"/>
  <c r="J49" i="16"/>
  <c r="K49" i="16"/>
  <c r="G50" i="16"/>
  <c r="H50" i="16"/>
  <c r="I50" i="16"/>
  <c r="J50" i="16"/>
  <c r="K50" i="16"/>
  <c r="G51" i="16"/>
  <c r="H51" i="16"/>
  <c r="I51" i="16"/>
  <c r="J51" i="16"/>
  <c r="K51" i="16"/>
  <c r="G52" i="16"/>
  <c r="H52" i="16"/>
  <c r="I52" i="16"/>
  <c r="J52" i="16"/>
  <c r="K52" i="16"/>
  <c r="G53" i="16"/>
  <c r="H53" i="16"/>
  <c r="I53" i="16"/>
  <c r="J53" i="16"/>
  <c r="K53" i="16"/>
  <c r="G54" i="16"/>
  <c r="H54" i="16"/>
  <c r="I54" i="16"/>
  <c r="J54" i="16"/>
  <c r="K54" i="16"/>
  <c r="G55" i="16"/>
  <c r="H55" i="16"/>
  <c r="I55" i="16"/>
  <c r="J55" i="16"/>
  <c r="K55" i="16"/>
  <c r="G56" i="16"/>
  <c r="H56" i="16"/>
  <c r="I56" i="16"/>
  <c r="J56" i="16"/>
  <c r="K56" i="16"/>
  <c r="G57" i="16"/>
  <c r="H57" i="16"/>
  <c r="I57" i="16"/>
  <c r="J57" i="16"/>
  <c r="K57" i="16"/>
  <c r="G58" i="16"/>
  <c r="H58" i="16"/>
  <c r="I58" i="16"/>
  <c r="J58" i="16"/>
  <c r="K58" i="16"/>
  <c r="G59" i="16"/>
  <c r="H59" i="16"/>
  <c r="I59" i="16"/>
  <c r="J59" i="16"/>
  <c r="K59" i="16"/>
  <c r="G60" i="16"/>
  <c r="H60" i="16"/>
  <c r="I60" i="16"/>
  <c r="J60" i="16"/>
  <c r="K60" i="16"/>
  <c r="G61" i="16"/>
  <c r="H61" i="16"/>
  <c r="I61" i="16"/>
  <c r="J61" i="16"/>
  <c r="K61" i="16"/>
  <c r="G62" i="16"/>
  <c r="H62" i="16"/>
  <c r="I62" i="16"/>
  <c r="J62" i="16"/>
  <c r="K62" i="16"/>
  <c r="G63" i="16"/>
  <c r="H63" i="16"/>
  <c r="I63" i="16"/>
  <c r="J63" i="16"/>
  <c r="K63" i="16"/>
  <c r="G64" i="16"/>
  <c r="H64" i="16"/>
  <c r="I64" i="16"/>
  <c r="J64" i="16"/>
  <c r="K64" i="16"/>
  <c r="G65" i="16"/>
  <c r="H65" i="16"/>
  <c r="I65" i="16"/>
  <c r="J65" i="16"/>
  <c r="K65" i="16"/>
  <c r="G66" i="16"/>
  <c r="H66" i="16"/>
  <c r="I66" i="16"/>
  <c r="J66" i="16"/>
  <c r="K66" i="16"/>
  <c r="G67" i="16"/>
  <c r="H67" i="16"/>
  <c r="I67" i="16"/>
  <c r="J67" i="16"/>
  <c r="K67" i="16"/>
  <c r="G68" i="16"/>
  <c r="H68" i="16"/>
  <c r="I68" i="16"/>
  <c r="J68" i="16"/>
  <c r="K68" i="16"/>
  <c r="G69" i="16"/>
  <c r="H69" i="16"/>
  <c r="I69" i="16"/>
  <c r="J69" i="16"/>
  <c r="K69" i="16"/>
  <c r="G70" i="16"/>
  <c r="H70" i="16"/>
  <c r="I70" i="16"/>
  <c r="J70" i="16"/>
  <c r="K70" i="16"/>
  <c r="G71" i="16"/>
  <c r="H71" i="16"/>
  <c r="I71" i="16"/>
  <c r="J71" i="16"/>
  <c r="K71" i="16"/>
  <c r="G72" i="16"/>
  <c r="H72" i="16"/>
  <c r="I72" i="16"/>
  <c r="J72" i="16"/>
  <c r="K72" i="16"/>
  <c r="G73" i="16"/>
  <c r="H73" i="16"/>
  <c r="I73" i="16"/>
  <c r="J73" i="16"/>
  <c r="K73" i="16"/>
  <c r="G74" i="16"/>
  <c r="H74" i="16"/>
  <c r="I74" i="16"/>
  <c r="J74" i="16"/>
  <c r="K74" i="16"/>
  <c r="G75" i="16"/>
  <c r="H75" i="16"/>
  <c r="I75" i="16"/>
  <c r="J75" i="16"/>
  <c r="K75" i="16"/>
  <c r="G76" i="16"/>
  <c r="H76" i="16"/>
  <c r="I76" i="16"/>
  <c r="J76" i="16"/>
  <c r="K76" i="16"/>
  <c r="G77" i="16"/>
  <c r="H77" i="16"/>
  <c r="I77" i="16"/>
  <c r="J77" i="16"/>
  <c r="K77" i="16"/>
  <c r="G78" i="16"/>
  <c r="H78" i="16"/>
  <c r="I78" i="16"/>
  <c r="J78" i="16"/>
  <c r="K78" i="16"/>
  <c r="G79" i="16"/>
  <c r="H79" i="16"/>
  <c r="I79" i="16"/>
  <c r="J79" i="16"/>
  <c r="K79" i="16"/>
  <c r="G80" i="16"/>
  <c r="H80" i="16"/>
  <c r="I80" i="16"/>
  <c r="J80" i="16"/>
  <c r="K80" i="16"/>
  <c r="G81" i="16"/>
  <c r="H81" i="16"/>
  <c r="I81" i="16"/>
  <c r="J81" i="16"/>
  <c r="K81" i="16"/>
  <c r="G82" i="16"/>
  <c r="H82" i="16"/>
  <c r="I82" i="16"/>
  <c r="J82" i="16"/>
  <c r="K82" i="16"/>
  <c r="G83" i="16"/>
  <c r="H83" i="16"/>
  <c r="I83" i="16"/>
  <c r="J83" i="16"/>
  <c r="K83" i="16"/>
  <c r="H21" i="16"/>
  <c r="H20" i="16" s="1"/>
  <c r="I21" i="16"/>
  <c r="I20" i="16" s="1"/>
  <c r="J21" i="16"/>
  <c r="K21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A27" i="16"/>
  <c r="B27" i="16"/>
  <c r="A28" i="16"/>
  <c r="B28" i="16"/>
  <c r="A29" i="16"/>
  <c r="B29" i="16"/>
  <c r="A30" i="16"/>
  <c r="B30" i="16"/>
  <c r="A31" i="16"/>
  <c r="B31" i="16"/>
  <c r="A32" i="16"/>
  <c r="B32" i="16"/>
  <c r="A33" i="16"/>
  <c r="B33" i="16"/>
  <c r="A34" i="16"/>
  <c r="B34" i="16"/>
  <c r="A35" i="16"/>
  <c r="B35" i="16"/>
  <c r="A36" i="16"/>
  <c r="B36" i="16"/>
  <c r="A37" i="16"/>
  <c r="B37" i="16"/>
  <c r="A38" i="16"/>
  <c r="B38" i="16"/>
  <c r="A39" i="16"/>
  <c r="B39" i="16"/>
  <c r="A40" i="16"/>
  <c r="B40" i="16"/>
  <c r="A41" i="16"/>
  <c r="B41" i="16"/>
  <c r="A42" i="16"/>
  <c r="B42" i="16"/>
  <c r="A43" i="16"/>
  <c r="B43" i="16"/>
  <c r="A44" i="16"/>
  <c r="B44" i="16"/>
  <c r="A45" i="16"/>
  <c r="B45" i="16"/>
  <c r="A46" i="16"/>
  <c r="B46" i="16"/>
  <c r="A47" i="16"/>
  <c r="B47" i="16"/>
  <c r="A48" i="16"/>
  <c r="B48" i="16"/>
  <c r="A49" i="16"/>
  <c r="B49" i="16"/>
  <c r="A50" i="16"/>
  <c r="B50" i="16"/>
  <c r="A51" i="16"/>
  <c r="B51" i="16"/>
  <c r="A52" i="16"/>
  <c r="B52" i="16"/>
  <c r="A53" i="16"/>
  <c r="B53" i="16"/>
  <c r="A54" i="16"/>
  <c r="B54" i="16"/>
  <c r="A55" i="16"/>
  <c r="B55" i="16"/>
  <c r="A56" i="16"/>
  <c r="B56" i="16"/>
  <c r="A57" i="16"/>
  <c r="B57" i="16"/>
  <c r="A58" i="16"/>
  <c r="B58" i="16"/>
  <c r="A59" i="16"/>
  <c r="B59" i="16"/>
  <c r="A60" i="16"/>
  <c r="B60" i="16"/>
  <c r="A61" i="16"/>
  <c r="B61" i="16"/>
  <c r="A62" i="16"/>
  <c r="B62" i="16"/>
  <c r="A63" i="16"/>
  <c r="B63" i="16"/>
  <c r="A64" i="16"/>
  <c r="B64" i="16"/>
  <c r="A65" i="16"/>
  <c r="B65" i="16"/>
  <c r="A66" i="16"/>
  <c r="B66" i="16"/>
  <c r="A67" i="16"/>
  <c r="B67" i="16"/>
  <c r="A68" i="16"/>
  <c r="B68" i="16"/>
  <c r="A69" i="16"/>
  <c r="B69" i="16"/>
  <c r="A70" i="16"/>
  <c r="B70" i="16"/>
  <c r="A71" i="16"/>
  <c r="B71" i="16"/>
  <c r="A72" i="16"/>
  <c r="B72" i="16"/>
  <c r="A73" i="16"/>
  <c r="B73" i="16"/>
  <c r="A74" i="16"/>
  <c r="B74" i="16"/>
  <c r="A75" i="16"/>
  <c r="B75" i="16"/>
  <c r="A76" i="16"/>
  <c r="B76" i="16"/>
  <c r="A77" i="16"/>
  <c r="B77" i="16"/>
  <c r="A78" i="16"/>
  <c r="B78" i="16"/>
  <c r="A79" i="16"/>
  <c r="B79" i="16"/>
  <c r="A80" i="16"/>
  <c r="B80" i="16"/>
  <c r="A81" i="16"/>
  <c r="B81" i="16"/>
  <c r="A82" i="16"/>
  <c r="B82" i="16"/>
  <c r="A83" i="16"/>
  <c r="B83" i="16"/>
  <c r="J21" i="15"/>
  <c r="M23" i="16" s="1"/>
  <c r="K21" i="15"/>
  <c r="AV23" i="16" s="1"/>
  <c r="L21" i="15"/>
  <c r="T23" i="16" s="1"/>
  <c r="M21" i="15"/>
  <c r="BC23" i="16" s="1"/>
  <c r="N21" i="15"/>
  <c r="O21" i="15"/>
  <c r="BJ23" i="16" s="1"/>
  <c r="P21" i="15"/>
  <c r="AH23" i="16" s="1"/>
  <c r="Q21" i="15"/>
  <c r="BQ23" i="16" s="1"/>
  <c r="J23" i="15"/>
  <c r="K23" i="15"/>
  <c r="AV25" i="16" s="1"/>
  <c r="L23" i="15"/>
  <c r="T25" i="16" s="1"/>
  <c r="M23" i="15"/>
  <c r="N23" i="15"/>
  <c r="AA25" i="16" s="1"/>
  <c r="O23" i="15"/>
  <c r="BJ25" i="16" s="1"/>
  <c r="P23" i="15"/>
  <c r="AH25" i="16" s="1"/>
  <c r="Q23" i="15"/>
  <c r="BQ25" i="16" s="1"/>
  <c r="J25" i="15"/>
  <c r="M27" i="16" s="1"/>
  <c r="K25" i="15"/>
  <c r="AV27" i="16" s="1"/>
  <c r="L25" i="15"/>
  <c r="T27" i="16" s="1"/>
  <c r="M25" i="15"/>
  <c r="BC27" i="16" s="1"/>
  <c r="N25" i="15"/>
  <c r="AA27" i="16" s="1"/>
  <c r="P25" i="15"/>
  <c r="AH27" i="16" s="1"/>
  <c r="Q25" i="15"/>
  <c r="BQ27" i="16" s="1"/>
  <c r="J28" i="15"/>
  <c r="M30" i="16" s="1"/>
  <c r="K28" i="15"/>
  <c r="AV30" i="16" s="1"/>
  <c r="L28" i="15"/>
  <c r="M28" i="15"/>
  <c r="BC30" i="16" s="1"/>
  <c r="O28" i="15"/>
  <c r="BJ30" i="16" s="1"/>
  <c r="P28" i="15"/>
  <c r="AH30" i="16" s="1"/>
  <c r="Q28" i="15"/>
  <c r="BQ30" i="16" s="1"/>
  <c r="J29" i="15"/>
  <c r="K29" i="15"/>
  <c r="AV31" i="16" s="1"/>
  <c r="L29" i="15"/>
  <c r="T31" i="16" s="1"/>
  <c r="M29" i="15"/>
  <c r="O29" i="15"/>
  <c r="BJ31" i="16" s="1"/>
  <c r="P29" i="15"/>
  <c r="AH31" i="16" s="1"/>
  <c r="Q29" i="15"/>
  <c r="BQ31" i="16" s="1"/>
  <c r="J31" i="15"/>
  <c r="M33" i="16" s="1"/>
  <c r="K31" i="15"/>
  <c r="AV33" i="16" s="1"/>
  <c r="L31" i="15"/>
  <c r="T33" i="16" s="1"/>
  <c r="M31" i="15"/>
  <c r="BC33" i="16" s="1"/>
  <c r="N31" i="15"/>
  <c r="AA33" i="16" s="1"/>
  <c r="O31" i="15"/>
  <c r="BJ33" i="16" s="1"/>
  <c r="P31" i="15"/>
  <c r="AH33" i="16" s="1"/>
  <c r="Q31" i="15"/>
  <c r="BQ33" i="16" s="1"/>
  <c r="J34" i="15"/>
  <c r="M36" i="16" s="1"/>
  <c r="K34" i="15"/>
  <c r="AV36" i="16" s="1"/>
  <c r="L34" i="15"/>
  <c r="T36" i="16" s="1"/>
  <c r="M34" i="15"/>
  <c r="BC36" i="16" s="1"/>
  <c r="N34" i="15"/>
  <c r="AA36" i="16" s="1"/>
  <c r="O34" i="15"/>
  <c r="BJ36" i="16" s="1"/>
  <c r="P34" i="15"/>
  <c r="AH36" i="16" s="1"/>
  <c r="Q34" i="15"/>
  <c r="BQ36" i="16" s="1"/>
  <c r="J35" i="15"/>
  <c r="K35" i="15"/>
  <c r="AV37" i="16" s="1"/>
  <c r="L35" i="15"/>
  <c r="T37" i="16" s="1"/>
  <c r="M35" i="15"/>
  <c r="N35" i="15"/>
  <c r="AA37" i="16" s="1"/>
  <c r="O35" i="15"/>
  <c r="BJ37" i="16" s="1"/>
  <c r="P35" i="15"/>
  <c r="AH37" i="16" s="1"/>
  <c r="Q35" i="15"/>
  <c r="BQ37" i="16" s="1"/>
  <c r="J36" i="15"/>
  <c r="M38" i="16" s="1"/>
  <c r="K36" i="15"/>
  <c r="AV38" i="16" s="1"/>
  <c r="L36" i="15"/>
  <c r="T38" i="16" s="1"/>
  <c r="M36" i="15"/>
  <c r="BC38" i="16" s="1"/>
  <c r="N36" i="15"/>
  <c r="AA38" i="16" s="1"/>
  <c r="O36" i="15"/>
  <c r="BJ38" i="16" s="1"/>
  <c r="P36" i="15"/>
  <c r="Q36" i="15"/>
  <c r="BQ38" i="16" s="1"/>
  <c r="J37" i="15"/>
  <c r="M39" i="16" s="1"/>
  <c r="K37" i="15"/>
  <c r="AV39" i="16" s="1"/>
  <c r="L37" i="15"/>
  <c r="M37" i="15"/>
  <c r="BC39" i="16" s="1"/>
  <c r="N37" i="15"/>
  <c r="AA39" i="16" s="1"/>
  <c r="O37" i="15"/>
  <c r="BJ39" i="16" s="1"/>
  <c r="P37" i="15"/>
  <c r="AH39" i="16" s="1"/>
  <c r="Q37" i="15"/>
  <c r="BQ39" i="16" s="1"/>
  <c r="J38" i="15"/>
  <c r="K38" i="15"/>
  <c r="AV40" i="16" s="1"/>
  <c r="L38" i="15"/>
  <c r="T40" i="16" s="1"/>
  <c r="M38" i="15"/>
  <c r="BC40" i="16" s="1"/>
  <c r="N38" i="15"/>
  <c r="AA40" i="16" s="1"/>
  <c r="O38" i="15"/>
  <c r="BJ40" i="16" s="1"/>
  <c r="P38" i="15"/>
  <c r="AH40" i="16" s="1"/>
  <c r="Q38" i="15"/>
  <c r="BQ40" i="16" s="1"/>
  <c r="J39" i="15"/>
  <c r="M41" i="16" s="1"/>
  <c r="K39" i="15"/>
  <c r="L39" i="15"/>
  <c r="T41" i="16" s="1"/>
  <c r="M39" i="15"/>
  <c r="BC41" i="16" s="1"/>
  <c r="N39" i="15"/>
  <c r="AA41" i="16" s="1"/>
  <c r="O39" i="15"/>
  <c r="BJ41" i="16" s="1"/>
  <c r="P39" i="15"/>
  <c r="Q39" i="15"/>
  <c r="BQ41" i="16" s="1"/>
  <c r="J40" i="15"/>
  <c r="M42" i="16" s="1"/>
  <c r="K40" i="15"/>
  <c r="AV42" i="16" s="1"/>
  <c r="L40" i="15"/>
  <c r="T42" i="16" s="1"/>
  <c r="M40" i="15"/>
  <c r="BC42" i="16" s="1"/>
  <c r="N40" i="15"/>
  <c r="AA42" i="16" s="1"/>
  <c r="O40" i="15"/>
  <c r="BJ42" i="16" s="1"/>
  <c r="P40" i="15"/>
  <c r="AH42" i="16" s="1"/>
  <c r="Q40" i="15"/>
  <c r="BQ42" i="16" s="1"/>
  <c r="J41" i="15"/>
  <c r="K41" i="15"/>
  <c r="AV43" i="16" s="1"/>
  <c r="L41" i="15"/>
  <c r="T43" i="16" s="1"/>
  <c r="M41" i="15"/>
  <c r="N41" i="15"/>
  <c r="AA43" i="16" s="1"/>
  <c r="BJ43" i="16"/>
  <c r="P41" i="15"/>
  <c r="AH43" i="16" s="1"/>
  <c r="Q41" i="15"/>
  <c r="BQ43" i="16" s="1"/>
  <c r="J42" i="15"/>
  <c r="M44" i="16" s="1"/>
  <c r="K42" i="15"/>
  <c r="AV44" i="16" s="1"/>
  <c r="L42" i="15"/>
  <c r="T44" i="16" s="1"/>
  <c r="M42" i="15"/>
  <c r="BC44" i="16" s="1"/>
  <c r="N42" i="15"/>
  <c r="AA44" i="16" s="1"/>
  <c r="O42" i="15"/>
  <c r="BJ44" i="16" s="1"/>
  <c r="P42" i="15"/>
  <c r="Q42" i="15"/>
  <c r="BQ44" i="16" s="1"/>
  <c r="J43" i="15"/>
  <c r="M45" i="16" s="1"/>
  <c r="K43" i="15"/>
  <c r="AV45" i="16" s="1"/>
  <c r="L43" i="15"/>
  <c r="T45" i="16" s="1"/>
  <c r="M43" i="15"/>
  <c r="BC45" i="16" s="1"/>
  <c r="N43" i="15"/>
  <c r="AA45" i="16" s="1"/>
  <c r="O43" i="15"/>
  <c r="BJ45" i="16" s="1"/>
  <c r="P43" i="15"/>
  <c r="AH45" i="16" s="1"/>
  <c r="Q43" i="15"/>
  <c r="BQ45" i="16" s="1"/>
  <c r="J44" i="15"/>
  <c r="K44" i="15"/>
  <c r="AV46" i="16" s="1"/>
  <c r="L44" i="15"/>
  <c r="T46" i="16" s="1"/>
  <c r="M44" i="15"/>
  <c r="BC46" i="16" s="1"/>
  <c r="N44" i="15"/>
  <c r="AA46" i="16" s="1"/>
  <c r="O44" i="15"/>
  <c r="BJ46" i="16" s="1"/>
  <c r="P44" i="15"/>
  <c r="AH46" i="16" s="1"/>
  <c r="Q44" i="15"/>
  <c r="J45" i="15"/>
  <c r="M47" i="16" s="1"/>
  <c r="K45" i="15"/>
  <c r="L45" i="15"/>
  <c r="T47" i="16" s="1"/>
  <c r="M45" i="15"/>
  <c r="BC47" i="16" s="1"/>
  <c r="N45" i="15"/>
  <c r="AA47" i="16" s="1"/>
  <c r="O45" i="15"/>
  <c r="BJ47" i="16" s="1"/>
  <c r="P45" i="15"/>
  <c r="AH47" i="16" s="1"/>
  <c r="Q45" i="15"/>
  <c r="BQ47" i="16" s="1"/>
  <c r="J46" i="15"/>
  <c r="M48" i="16" s="1"/>
  <c r="K46" i="15"/>
  <c r="AV48" i="16" s="1"/>
  <c r="L46" i="15"/>
  <c r="T48" i="16" s="1"/>
  <c r="M46" i="15"/>
  <c r="BC48" i="16" s="1"/>
  <c r="N46" i="15"/>
  <c r="AA48" i="16" s="1"/>
  <c r="O46" i="15"/>
  <c r="BJ48" i="16" s="1"/>
  <c r="P46" i="15"/>
  <c r="AH48" i="16" s="1"/>
  <c r="Q46" i="15"/>
  <c r="BQ48" i="16" s="1"/>
  <c r="J47" i="15"/>
  <c r="K47" i="15"/>
  <c r="AV49" i="16" s="1"/>
  <c r="L47" i="15"/>
  <c r="T49" i="16" s="1"/>
  <c r="M47" i="15"/>
  <c r="N47" i="15"/>
  <c r="AA49" i="16" s="1"/>
  <c r="O47" i="15"/>
  <c r="BJ49" i="16" s="1"/>
  <c r="P47" i="15"/>
  <c r="AH49" i="16" s="1"/>
  <c r="Q47" i="15"/>
  <c r="BQ49" i="16" s="1"/>
  <c r="J48" i="15"/>
  <c r="M50" i="16" s="1"/>
  <c r="K48" i="15"/>
  <c r="AV50" i="16" s="1"/>
  <c r="L48" i="15"/>
  <c r="T50" i="16" s="1"/>
  <c r="M48" i="15"/>
  <c r="BC50" i="16" s="1"/>
  <c r="N48" i="15"/>
  <c r="AA50" i="16" s="1"/>
  <c r="O48" i="15"/>
  <c r="BJ50" i="16" s="1"/>
  <c r="P48" i="15"/>
  <c r="Q48" i="15"/>
  <c r="BQ50" i="16" s="1"/>
  <c r="J49" i="15"/>
  <c r="M51" i="16" s="1"/>
  <c r="K49" i="15"/>
  <c r="AV51" i="16" s="1"/>
  <c r="L49" i="15"/>
  <c r="T51" i="16" s="1"/>
  <c r="M49" i="15"/>
  <c r="BC51" i="16" s="1"/>
  <c r="N49" i="15"/>
  <c r="AA51" i="16" s="1"/>
  <c r="O49" i="15"/>
  <c r="BJ51" i="16" s="1"/>
  <c r="P49" i="15"/>
  <c r="AH51" i="16" s="1"/>
  <c r="Q49" i="15"/>
  <c r="BQ51" i="16" s="1"/>
  <c r="J50" i="15"/>
  <c r="K50" i="15"/>
  <c r="AV52" i="16" s="1"/>
  <c r="L50" i="15"/>
  <c r="T52" i="16" s="1"/>
  <c r="M50" i="15"/>
  <c r="BC52" i="16" s="1"/>
  <c r="N50" i="15"/>
  <c r="AA52" i="16" s="1"/>
  <c r="O50" i="15"/>
  <c r="BJ52" i="16" s="1"/>
  <c r="P50" i="15"/>
  <c r="AH52" i="16" s="1"/>
  <c r="Q50" i="15"/>
  <c r="BQ52" i="16" s="1"/>
  <c r="J51" i="15"/>
  <c r="M53" i="16" s="1"/>
  <c r="K51" i="15"/>
  <c r="L51" i="15"/>
  <c r="T53" i="16" s="1"/>
  <c r="M51" i="15"/>
  <c r="BC53" i="16" s="1"/>
  <c r="N51" i="15"/>
  <c r="AA53" i="16" s="1"/>
  <c r="O51" i="15"/>
  <c r="BJ53" i="16" s="1"/>
  <c r="P51" i="15"/>
  <c r="AH53" i="16" s="1"/>
  <c r="Q51" i="15"/>
  <c r="BQ53" i="16" s="1"/>
  <c r="J52" i="15"/>
  <c r="M54" i="16" s="1"/>
  <c r="K52" i="15"/>
  <c r="AV54" i="16" s="1"/>
  <c r="L52" i="15"/>
  <c r="T54" i="16" s="1"/>
  <c r="M52" i="15"/>
  <c r="BC54" i="16" s="1"/>
  <c r="N52" i="15"/>
  <c r="AA54" i="16" s="1"/>
  <c r="O52" i="15"/>
  <c r="BJ54" i="16" s="1"/>
  <c r="P52" i="15"/>
  <c r="AH54" i="16" s="1"/>
  <c r="Q52" i="15"/>
  <c r="BQ54" i="16" s="1"/>
  <c r="J53" i="15"/>
  <c r="K53" i="15"/>
  <c r="L53" i="15"/>
  <c r="T55" i="16" s="1"/>
  <c r="M53" i="15"/>
  <c r="BC55" i="16" s="1"/>
  <c r="N53" i="15"/>
  <c r="AA55" i="16" s="1"/>
  <c r="O53" i="15"/>
  <c r="BJ55" i="16" s="1"/>
  <c r="P53" i="15"/>
  <c r="AH55" i="16" s="1"/>
  <c r="Q53" i="15"/>
  <c r="BQ55" i="16" s="1"/>
  <c r="J54" i="15"/>
  <c r="M56" i="16" s="1"/>
  <c r="K54" i="15"/>
  <c r="AV56" i="16" s="1"/>
  <c r="L54" i="15"/>
  <c r="T56" i="16" s="1"/>
  <c r="M54" i="15"/>
  <c r="BC56" i="16" s="1"/>
  <c r="N54" i="15"/>
  <c r="AA56" i="16" s="1"/>
  <c r="O54" i="15"/>
  <c r="BJ56" i="16" s="1"/>
  <c r="P54" i="15"/>
  <c r="Q54" i="15"/>
  <c r="BQ56" i="16" s="1"/>
  <c r="J55" i="15"/>
  <c r="M57" i="16" s="1"/>
  <c r="K55" i="15"/>
  <c r="AV57" i="16" s="1"/>
  <c r="L55" i="15"/>
  <c r="T57" i="16" s="1"/>
  <c r="M55" i="15"/>
  <c r="BC57" i="16" s="1"/>
  <c r="N55" i="15"/>
  <c r="AA57" i="16" s="1"/>
  <c r="O55" i="15"/>
  <c r="BJ57" i="16" s="1"/>
  <c r="P55" i="15"/>
  <c r="AH57" i="16" s="1"/>
  <c r="Q55" i="15"/>
  <c r="BQ57" i="16" s="1"/>
  <c r="J57" i="15"/>
  <c r="M59" i="16" s="1"/>
  <c r="K57" i="15"/>
  <c r="AV59" i="16" s="1"/>
  <c r="L57" i="15"/>
  <c r="T59" i="16" s="1"/>
  <c r="M57" i="15"/>
  <c r="BC59" i="16" s="1"/>
  <c r="N57" i="15"/>
  <c r="AA59" i="16" s="1"/>
  <c r="O57" i="15"/>
  <c r="BJ59" i="16" s="1"/>
  <c r="P57" i="15"/>
  <c r="Q57" i="15"/>
  <c r="BQ59" i="16" s="1"/>
  <c r="J60" i="15"/>
  <c r="M62" i="16" s="1"/>
  <c r="K60" i="15"/>
  <c r="AV62" i="16" s="1"/>
  <c r="L60" i="15"/>
  <c r="T62" i="16" s="1"/>
  <c r="M60" i="15"/>
  <c r="BC62" i="16" s="1"/>
  <c r="N60" i="15"/>
  <c r="AA62" i="16" s="1"/>
  <c r="O60" i="15"/>
  <c r="BJ62" i="16" s="1"/>
  <c r="P60" i="15"/>
  <c r="AH62" i="16" s="1"/>
  <c r="Q60" i="15"/>
  <c r="BQ62" i="16" s="1"/>
  <c r="J61" i="15"/>
  <c r="M63" i="16" s="1"/>
  <c r="K61" i="15"/>
  <c r="AV63" i="16" s="1"/>
  <c r="L61" i="15"/>
  <c r="T63" i="16" s="1"/>
  <c r="M61" i="15"/>
  <c r="BC63" i="16" s="1"/>
  <c r="N61" i="15"/>
  <c r="AA63" i="16" s="1"/>
  <c r="O61" i="15"/>
  <c r="BJ63" i="16" s="1"/>
  <c r="P61" i="15"/>
  <c r="AH63" i="16" s="1"/>
  <c r="Q61" i="15"/>
  <c r="BQ63" i="16" s="1"/>
  <c r="J62" i="15"/>
  <c r="K62" i="15"/>
  <c r="AV64" i="16" s="1"/>
  <c r="L62" i="15"/>
  <c r="T64" i="16" s="1"/>
  <c r="M62" i="15"/>
  <c r="BC64" i="16" s="1"/>
  <c r="N62" i="15"/>
  <c r="AA64" i="16" s="1"/>
  <c r="O62" i="15"/>
  <c r="BJ64" i="16" s="1"/>
  <c r="P62" i="15"/>
  <c r="AH64" i="16" s="1"/>
  <c r="Q62" i="15"/>
  <c r="J63" i="15"/>
  <c r="M65" i="16" s="1"/>
  <c r="K63" i="15"/>
  <c r="L63" i="15"/>
  <c r="T65" i="16" s="1"/>
  <c r="M63" i="15"/>
  <c r="BC65" i="16" s="1"/>
  <c r="N63" i="15"/>
  <c r="AA65" i="16" s="1"/>
  <c r="P63" i="15"/>
  <c r="Q63" i="15"/>
  <c r="BQ65" i="16" s="1"/>
  <c r="J65" i="15"/>
  <c r="K65" i="15"/>
  <c r="M65" i="15"/>
  <c r="BC67" i="16" s="1"/>
  <c r="O65" i="15"/>
  <c r="BJ67" i="16" s="1"/>
  <c r="P65" i="15"/>
  <c r="AH67" i="16" s="1"/>
  <c r="Q65" i="15"/>
  <c r="BQ67" i="16" s="1"/>
  <c r="J67" i="15"/>
  <c r="M69" i="16" s="1"/>
  <c r="K67" i="15"/>
  <c r="AV69" i="16" s="1"/>
  <c r="L67" i="15"/>
  <c r="T69" i="16" s="1"/>
  <c r="M67" i="15"/>
  <c r="BC69" i="16" s="1"/>
  <c r="N67" i="15"/>
  <c r="AA69" i="16" s="1"/>
  <c r="O67" i="15"/>
  <c r="BJ69" i="16" s="1"/>
  <c r="P67" i="15"/>
  <c r="AH69" i="16" s="1"/>
  <c r="Q67" i="15"/>
  <c r="BQ69" i="16" s="1"/>
  <c r="J68" i="15"/>
  <c r="K68" i="15"/>
  <c r="AV70" i="16" s="1"/>
  <c r="L68" i="15"/>
  <c r="T70" i="16" s="1"/>
  <c r="M68" i="15"/>
  <c r="BC70" i="16" s="1"/>
  <c r="N68" i="15"/>
  <c r="AA70" i="16" s="1"/>
  <c r="O68" i="15"/>
  <c r="BJ70" i="16" s="1"/>
  <c r="P68" i="15"/>
  <c r="AH70" i="16" s="1"/>
  <c r="Q68" i="15"/>
  <c r="BQ70" i="16" s="1"/>
  <c r="J69" i="15"/>
  <c r="M71" i="16" s="1"/>
  <c r="K69" i="15"/>
  <c r="L69" i="15"/>
  <c r="T71" i="16" s="1"/>
  <c r="M69" i="15"/>
  <c r="BC71" i="16" s="1"/>
  <c r="N69" i="15"/>
  <c r="AA71" i="16" s="1"/>
  <c r="O69" i="15"/>
  <c r="BJ71" i="16" s="1"/>
  <c r="P69" i="15"/>
  <c r="Q69" i="15"/>
  <c r="BQ71" i="16" s="1"/>
  <c r="J70" i="15"/>
  <c r="M72" i="16" s="1"/>
  <c r="K70" i="15"/>
  <c r="AV72" i="16" s="1"/>
  <c r="L70" i="15"/>
  <c r="T72" i="16" s="1"/>
  <c r="M70" i="15"/>
  <c r="N70" i="15"/>
  <c r="AA72" i="16" s="1"/>
  <c r="O70" i="15"/>
  <c r="BJ72" i="16" s="1"/>
  <c r="P70" i="15"/>
  <c r="AH72" i="16" s="1"/>
  <c r="Q70" i="15"/>
  <c r="BQ72" i="16" s="1"/>
  <c r="J71" i="15"/>
  <c r="M73" i="16" s="1"/>
  <c r="K71" i="15"/>
  <c r="L71" i="15"/>
  <c r="T73" i="16" s="1"/>
  <c r="M71" i="15"/>
  <c r="BC73" i="16" s="1"/>
  <c r="N71" i="15"/>
  <c r="AA73" i="16" s="1"/>
  <c r="O71" i="15"/>
  <c r="BJ73" i="16" s="1"/>
  <c r="P71" i="15"/>
  <c r="AH73" i="16" s="1"/>
  <c r="Q71" i="15"/>
  <c r="BQ73" i="16" s="1"/>
  <c r="J72" i="15"/>
  <c r="M74" i="16" s="1"/>
  <c r="K72" i="15"/>
  <c r="AV74" i="16" s="1"/>
  <c r="L72" i="15"/>
  <c r="T74" i="16" s="1"/>
  <c r="M72" i="15"/>
  <c r="BC74" i="16" s="1"/>
  <c r="N72" i="15"/>
  <c r="AA74" i="16" s="1"/>
  <c r="O72" i="15"/>
  <c r="BJ74" i="16" s="1"/>
  <c r="P72" i="15"/>
  <c r="AH74" i="16" s="1"/>
  <c r="Q72" i="15"/>
  <c r="BQ74" i="16" s="1"/>
  <c r="J74" i="15"/>
  <c r="K74" i="15"/>
  <c r="AV76" i="16" s="1"/>
  <c r="L74" i="15"/>
  <c r="T76" i="16" s="1"/>
  <c r="M74" i="15"/>
  <c r="BC76" i="16" s="1"/>
  <c r="N74" i="15"/>
  <c r="AA76" i="16" s="1"/>
  <c r="O74" i="15"/>
  <c r="BJ76" i="16" s="1"/>
  <c r="P74" i="15"/>
  <c r="AH76" i="16" s="1"/>
  <c r="Q74" i="15"/>
  <c r="J76" i="15"/>
  <c r="M78" i="16" s="1"/>
  <c r="K76" i="15"/>
  <c r="AV78" i="16" s="1"/>
  <c r="L76" i="15"/>
  <c r="T78" i="16" s="1"/>
  <c r="M76" i="15"/>
  <c r="BC78" i="16" s="1"/>
  <c r="N76" i="15"/>
  <c r="AA78" i="16" s="1"/>
  <c r="O76" i="15"/>
  <c r="BJ78" i="16" s="1"/>
  <c r="P76" i="15"/>
  <c r="AH78" i="16" s="1"/>
  <c r="Q76" i="15"/>
  <c r="BQ78" i="16" s="1"/>
  <c r="J77" i="15"/>
  <c r="K77" i="15"/>
  <c r="L77" i="15"/>
  <c r="T79" i="16" s="1"/>
  <c r="M77" i="15"/>
  <c r="BC79" i="16" s="1"/>
  <c r="N77" i="15"/>
  <c r="AA79" i="16" s="1"/>
  <c r="O77" i="15"/>
  <c r="BJ79" i="16" s="1"/>
  <c r="P77" i="15"/>
  <c r="AH79" i="16" s="1"/>
  <c r="Q77" i="15"/>
  <c r="BQ79" i="16" s="1"/>
  <c r="J78" i="15"/>
  <c r="M80" i="16" s="1"/>
  <c r="K78" i="15"/>
  <c r="AV80" i="16" s="1"/>
  <c r="L78" i="15"/>
  <c r="T80" i="16" s="1"/>
  <c r="M78" i="15"/>
  <c r="N78" i="15"/>
  <c r="AA80" i="16" s="1"/>
  <c r="O78" i="15"/>
  <c r="BJ80" i="16" s="1"/>
  <c r="P78" i="15"/>
  <c r="AH80" i="16" s="1"/>
  <c r="Q78" i="15"/>
  <c r="BQ80" i="16" s="1"/>
  <c r="J79" i="15"/>
  <c r="M81" i="16" s="1"/>
  <c r="K79" i="15"/>
  <c r="AV81" i="16" s="1"/>
  <c r="L79" i="15"/>
  <c r="T81" i="16" s="1"/>
  <c r="M79" i="15"/>
  <c r="BC81" i="16" s="1"/>
  <c r="N79" i="15"/>
  <c r="AA81" i="16" s="1"/>
  <c r="O79" i="15"/>
  <c r="BJ81" i="16" s="1"/>
  <c r="P79" i="15"/>
  <c r="AH81" i="16" s="1"/>
  <c r="Q79" i="15"/>
  <c r="BQ81" i="16" s="1"/>
  <c r="J80" i="15"/>
  <c r="K80" i="15"/>
  <c r="AV82" i="16" s="1"/>
  <c r="L80" i="15"/>
  <c r="T82" i="16" s="1"/>
  <c r="M80" i="15"/>
  <c r="BC82" i="16" s="1"/>
  <c r="N80" i="15"/>
  <c r="AA82" i="16" s="1"/>
  <c r="O80" i="15"/>
  <c r="BJ82" i="16" s="1"/>
  <c r="P80" i="15"/>
  <c r="AH82" i="16" s="1"/>
  <c r="Q80" i="15"/>
  <c r="J81" i="15"/>
  <c r="M83" i="16" s="1"/>
  <c r="K81" i="15"/>
  <c r="L81" i="15"/>
  <c r="T83" i="16" s="1"/>
  <c r="M81" i="15"/>
  <c r="BC83" i="16" s="1"/>
  <c r="N81" i="15"/>
  <c r="AA83" i="16" s="1"/>
  <c r="O81" i="15"/>
  <c r="BJ83" i="16" s="1"/>
  <c r="P81" i="15"/>
  <c r="Q81" i="15"/>
  <c r="BQ83" i="16" s="1"/>
  <c r="D21" i="15"/>
  <c r="D23" i="16" s="1"/>
  <c r="E21" i="15"/>
  <c r="D23" i="15"/>
  <c r="D25" i="16" s="1"/>
  <c r="E23" i="15"/>
  <c r="D25" i="15"/>
  <c r="D27" i="16" s="1"/>
  <c r="E25" i="15"/>
  <c r="D28" i="15"/>
  <c r="E28" i="15"/>
  <c r="D29" i="15"/>
  <c r="D31" i="16" s="1"/>
  <c r="E29" i="15"/>
  <c r="D31" i="15"/>
  <c r="D33" i="16" s="1"/>
  <c r="E31" i="15"/>
  <c r="D34" i="15"/>
  <c r="D36" i="16" s="1"/>
  <c r="E34" i="15"/>
  <c r="D35" i="15"/>
  <c r="D37" i="16" s="1"/>
  <c r="E35" i="15"/>
  <c r="D36" i="15"/>
  <c r="D38" i="16" s="1"/>
  <c r="E36" i="15"/>
  <c r="D37" i="15"/>
  <c r="D39" i="16" s="1"/>
  <c r="E37" i="15"/>
  <c r="D38" i="15"/>
  <c r="E38" i="15"/>
  <c r="D39" i="15"/>
  <c r="D41" i="16" s="1"/>
  <c r="E39" i="15"/>
  <c r="D40" i="15"/>
  <c r="D42" i="16" s="1"/>
  <c r="E40" i="15"/>
  <c r="D41" i="15"/>
  <c r="D43" i="16" s="1"/>
  <c r="E41" i="15"/>
  <c r="D42" i="15"/>
  <c r="D44" i="16" s="1"/>
  <c r="E42" i="15"/>
  <c r="D43" i="15"/>
  <c r="D45" i="16" s="1"/>
  <c r="E43" i="15"/>
  <c r="D44" i="15"/>
  <c r="E44" i="15"/>
  <c r="D45" i="15"/>
  <c r="D47" i="16" s="1"/>
  <c r="E45" i="15"/>
  <c r="D46" i="15"/>
  <c r="D48" i="16" s="1"/>
  <c r="E46" i="15"/>
  <c r="D47" i="15"/>
  <c r="D49" i="16" s="1"/>
  <c r="E47" i="15"/>
  <c r="D48" i="15"/>
  <c r="D50" i="16" s="1"/>
  <c r="E48" i="15"/>
  <c r="D49" i="15"/>
  <c r="D51" i="16" s="1"/>
  <c r="E49" i="15"/>
  <c r="D50" i="15"/>
  <c r="D52" i="16" s="1"/>
  <c r="E50" i="15"/>
  <c r="D51" i="15"/>
  <c r="D53" i="16" s="1"/>
  <c r="E51" i="15"/>
  <c r="D52" i="15"/>
  <c r="D54" i="16" s="1"/>
  <c r="E52" i="15"/>
  <c r="D53" i="15"/>
  <c r="D55" i="16" s="1"/>
  <c r="E53" i="15"/>
  <c r="D54" i="15"/>
  <c r="D56" i="16" s="1"/>
  <c r="E54" i="15"/>
  <c r="D55" i="15"/>
  <c r="D57" i="16" s="1"/>
  <c r="E55" i="15"/>
  <c r="D57" i="15"/>
  <c r="E57" i="15"/>
  <c r="D60" i="15"/>
  <c r="D62" i="16" s="1"/>
  <c r="E60" i="15"/>
  <c r="D61" i="15"/>
  <c r="D63" i="16" s="1"/>
  <c r="E61" i="15"/>
  <c r="D62" i="15"/>
  <c r="D64" i="16" s="1"/>
  <c r="E62" i="15"/>
  <c r="D65" i="16"/>
  <c r="D65" i="15"/>
  <c r="D67" i="16" s="1"/>
  <c r="E65" i="15"/>
  <c r="D67" i="15"/>
  <c r="D69" i="16" s="1"/>
  <c r="E67" i="15"/>
  <c r="D68" i="15"/>
  <c r="E68" i="15"/>
  <c r="D69" i="15"/>
  <c r="D71" i="16" s="1"/>
  <c r="E69" i="15"/>
  <c r="D70" i="15"/>
  <c r="D72" i="16" s="1"/>
  <c r="E70" i="15"/>
  <c r="D71" i="15"/>
  <c r="D73" i="16" s="1"/>
  <c r="E71" i="15"/>
  <c r="D72" i="15"/>
  <c r="D74" i="16" s="1"/>
  <c r="E72" i="15"/>
  <c r="D74" i="15"/>
  <c r="E74" i="15"/>
  <c r="D76" i="15"/>
  <c r="D78" i="16" s="1"/>
  <c r="D77" i="15"/>
  <c r="D79" i="16" s="1"/>
  <c r="E77" i="15"/>
  <c r="D78" i="15"/>
  <c r="D80" i="16" s="1"/>
  <c r="E78" i="15"/>
  <c r="D79" i="15"/>
  <c r="D81" i="16" s="1"/>
  <c r="E79" i="15"/>
  <c r="D80" i="15"/>
  <c r="E80" i="15"/>
  <c r="D81" i="15"/>
  <c r="D83" i="16" s="1"/>
  <c r="E81" i="15"/>
  <c r="A19" i="15"/>
  <c r="B19" i="15"/>
  <c r="C19" i="15"/>
  <c r="C21" i="16" s="1"/>
  <c r="C20" i="19" s="1"/>
  <c r="A20" i="15"/>
  <c r="B20" i="15"/>
  <c r="C20" i="15"/>
  <c r="C22" i="16" s="1"/>
  <c r="C21" i="19" s="1"/>
  <c r="A21" i="15"/>
  <c r="B21" i="15"/>
  <c r="C21" i="15"/>
  <c r="C23" i="16" s="1"/>
  <c r="C22" i="19" s="1"/>
  <c r="A22" i="15"/>
  <c r="B22" i="15"/>
  <c r="C22" i="15"/>
  <c r="C24" i="16" s="1"/>
  <c r="C23" i="19" s="1"/>
  <c r="A23" i="15"/>
  <c r="B23" i="15"/>
  <c r="C23" i="15"/>
  <c r="C25" i="16" s="1"/>
  <c r="C24" i="19" s="1"/>
  <c r="A24" i="15"/>
  <c r="B24" i="15"/>
  <c r="C24" i="15"/>
  <c r="C26" i="16" s="1"/>
  <c r="C25" i="19" s="1"/>
  <c r="A25" i="15"/>
  <c r="B25" i="15"/>
  <c r="C25" i="15"/>
  <c r="C27" i="16" s="1"/>
  <c r="C26" i="19" s="1"/>
  <c r="A26" i="15"/>
  <c r="B26" i="15"/>
  <c r="C26" i="15"/>
  <c r="C28" i="16" s="1"/>
  <c r="C27" i="19" s="1"/>
  <c r="A27" i="15"/>
  <c r="B27" i="15"/>
  <c r="C27" i="15"/>
  <c r="C29" i="16" s="1"/>
  <c r="C28" i="19" s="1"/>
  <c r="A28" i="15"/>
  <c r="B28" i="15"/>
  <c r="C28" i="15"/>
  <c r="C30" i="16" s="1"/>
  <c r="C29" i="19" s="1"/>
  <c r="A29" i="15"/>
  <c r="B29" i="15"/>
  <c r="C29" i="15"/>
  <c r="C31" i="16" s="1"/>
  <c r="C30" i="19" s="1"/>
  <c r="A30" i="15"/>
  <c r="B30" i="15"/>
  <c r="C30" i="15"/>
  <c r="C32" i="16" s="1"/>
  <c r="C31" i="19" s="1"/>
  <c r="A31" i="15"/>
  <c r="B31" i="15"/>
  <c r="C31" i="15"/>
  <c r="C33" i="16" s="1"/>
  <c r="C32" i="19" s="1"/>
  <c r="A32" i="15"/>
  <c r="B32" i="15"/>
  <c r="C32" i="15"/>
  <c r="C34" i="16" s="1"/>
  <c r="C33" i="19" s="1"/>
  <c r="A33" i="15"/>
  <c r="B33" i="15"/>
  <c r="C33" i="15"/>
  <c r="C35" i="16" s="1"/>
  <c r="C34" i="19" s="1"/>
  <c r="A34" i="15"/>
  <c r="B34" i="15"/>
  <c r="C34" i="15"/>
  <c r="C36" i="16" s="1"/>
  <c r="C35" i="19" s="1"/>
  <c r="A35" i="15"/>
  <c r="B35" i="15"/>
  <c r="C35" i="15"/>
  <c r="C37" i="16" s="1"/>
  <c r="C36" i="19" s="1"/>
  <c r="A36" i="15"/>
  <c r="B36" i="15"/>
  <c r="C36" i="15"/>
  <c r="C38" i="16" s="1"/>
  <c r="C37" i="19" s="1"/>
  <c r="A37" i="15"/>
  <c r="B37" i="15"/>
  <c r="C37" i="15"/>
  <c r="C39" i="16" s="1"/>
  <c r="C38" i="19" s="1"/>
  <c r="A38" i="15"/>
  <c r="B38" i="15"/>
  <c r="C38" i="15"/>
  <c r="C40" i="16" s="1"/>
  <c r="C39" i="19" s="1"/>
  <c r="A39" i="15"/>
  <c r="B39" i="15"/>
  <c r="C39" i="15"/>
  <c r="C41" i="16" s="1"/>
  <c r="C40" i="19" s="1"/>
  <c r="A40" i="15"/>
  <c r="B40" i="15"/>
  <c r="C40" i="15"/>
  <c r="C42" i="16" s="1"/>
  <c r="C41" i="19" s="1"/>
  <c r="A41" i="15"/>
  <c r="B41" i="15"/>
  <c r="C41" i="15"/>
  <c r="C43" i="16" s="1"/>
  <c r="C42" i="19" s="1"/>
  <c r="A42" i="15"/>
  <c r="B42" i="15"/>
  <c r="C42" i="15"/>
  <c r="C44" i="16" s="1"/>
  <c r="C43" i="19" s="1"/>
  <c r="A43" i="15"/>
  <c r="B43" i="15"/>
  <c r="C43" i="15"/>
  <c r="C45" i="16" s="1"/>
  <c r="C44" i="19" s="1"/>
  <c r="A44" i="15"/>
  <c r="B44" i="15"/>
  <c r="C44" i="15"/>
  <c r="C46" i="16" s="1"/>
  <c r="C45" i="19" s="1"/>
  <c r="A45" i="15"/>
  <c r="B45" i="15"/>
  <c r="C45" i="15"/>
  <c r="C47" i="16" s="1"/>
  <c r="C46" i="19" s="1"/>
  <c r="A46" i="15"/>
  <c r="B46" i="15"/>
  <c r="C46" i="15"/>
  <c r="C48" i="16" s="1"/>
  <c r="C47" i="19" s="1"/>
  <c r="A47" i="15"/>
  <c r="B47" i="15"/>
  <c r="C47" i="15"/>
  <c r="C49" i="16" s="1"/>
  <c r="C48" i="19" s="1"/>
  <c r="A48" i="15"/>
  <c r="B48" i="15"/>
  <c r="C48" i="15"/>
  <c r="C50" i="16" s="1"/>
  <c r="C49" i="19" s="1"/>
  <c r="A49" i="15"/>
  <c r="B49" i="15"/>
  <c r="C49" i="15"/>
  <c r="C51" i="16" s="1"/>
  <c r="C50" i="19" s="1"/>
  <c r="A50" i="15"/>
  <c r="B50" i="15"/>
  <c r="C50" i="15"/>
  <c r="C52" i="16" s="1"/>
  <c r="C51" i="19" s="1"/>
  <c r="A51" i="15"/>
  <c r="B51" i="15"/>
  <c r="C51" i="15"/>
  <c r="C53" i="16" s="1"/>
  <c r="C52" i="19" s="1"/>
  <c r="A52" i="15"/>
  <c r="B52" i="15"/>
  <c r="C52" i="15"/>
  <c r="C54" i="16" s="1"/>
  <c r="C53" i="19" s="1"/>
  <c r="A53" i="15"/>
  <c r="B53" i="15"/>
  <c r="C53" i="15"/>
  <c r="C55" i="16" s="1"/>
  <c r="C54" i="19" s="1"/>
  <c r="A54" i="15"/>
  <c r="B54" i="15"/>
  <c r="C54" i="15"/>
  <c r="C56" i="16" s="1"/>
  <c r="C55" i="19" s="1"/>
  <c r="A55" i="15"/>
  <c r="B55" i="15"/>
  <c r="C55" i="15"/>
  <c r="C57" i="16" s="1"/>
  <c r="C56" i="19" s="1"/>
  <c r="A56" i="15"/>
  <c r="B56" i="15"/>
  <c r="C56" i="15"/>
  <c r="C58" i="16" s="1"/>
  <c r="C57" i="19" s="1"/>
  <c r="A57" i="15"/>
  <c r="B57" i="15"/>
  <c r="C57" i="15"/>
  <c r="C59" i="16" s="1"/>
  <c r="C58" i="19" s="1"/>
  <c r="A58" i="15"/>
  <c r="B58" i="15"/>
  <c r="C58" i="15"/>
  <c r="C60" i="16" s="1"/>
  <c r="C59" i="19" s="1"/>
  <c r="A59" i="15"/>
  <c r="B59" i="15"/>
  <c r="C59" i="15"/>
  <c r="C61" i="16" s="1"/>
  <c r="C60" i="19" s="1"/>
  <c r="A60" i="15"/>
  <c r="B60" i="15"/>
  <c r="C60" i="15"/>
  <c r="C62" i="16" s="1"/>
  <c r="C61" i="19" s="1"/>
  <c r="A61" i="15"/>
  <c r="B61" i="15"/>
  <c r="C61" i="15"/>
  <c r="C63" i="16" s="1"/>
  <c r="C62" i="19" s="1"/>
  <c r="A62" i="15"/>
  <c r="B62" i="15"/>
  <c r="C62" i="15"/>
  <c r="C64" i="16" s="1"/>
  <c r="C63" i="19" s="1"/>
  <c r="A63" i="15"/>
  <c r="B63" i="15"/>
  <c r="C63" i="15"/>
  <c r="C65" i="16" s="1"/>
  <c r="C64" i="19" s="1"/>
  <c r="A64" i="15"/>
  <c r="B64" i="15"/>
  <c r="C64" i="15"/>
  <c r="C66" i="16" s="1"/>
  <c r="C65" i="19" s="1"/>
  <c r="A65" i="15"/>
  <c r="B65" i="15"/>
  <c r="C65" i="15"/>
  <c r="C67" i="16" s="1"/>
  <c r="C66" i="19" s="1"/>
  <c r="A66" i="15"/>
  <c r="B66" i="15"/>
  <c r="C66" i="15"/>
  <c r="C68" i="16" s="1"/>
  <c r="C67" i="19" s="1"/>
  <c r="A67" i="15"/>
  <c r="B67" i="15"/>
  <c r="C67" i="15"/>
  <c r="C69" i="16" s="1"/>
  <c r="C68" i="19" s="1"/>
  <c r="A68" i="15"/>
  <c r="B68" i="15"/>
  <c r="C68" i="15"/>
  <c r="C70" i="16" s="1"/>
  <c r="C69" i="19" s="1"/>
  <c r="A69" i="15"/>
  <c r="B69" i="15"/>
  <c r="C69" i="15"/>
  <c r="C71" i="16" s="1"/>
  <c r="C70" i="19" s="1"/>
  <c r="A70" i="15"/>
  <c r="B70" i="15"/>
  <c r="C70" i="15"/>
  <c r="C72" i="16" s="1"/>
  <c r="C71" i="19" s="1"/>
  <c r="A71" i="15"/>
  <c r="B71" i="15"/>
  <c r="C71" i="15"/>
  <c r="C73" i="16" s="1"/>
  <c r="C72" i="19" s="1"/>
  <c r="A72" i="15"/>
  <c r="B72" i="15"/>
  <c r="C72" i="15"/>
  <c r="C74" i="16" s="1"/>
  <c r="C73" i="19" s="1"/>
  <c r="A73" i="15"/>
  <c r="B73" i="15"/>
  <c r="C73" i="15"/>
  <c r="C75" i="16" s="1"/>
  <c r="C74" i="19" s="1"/>
  <c r="A74" i="15"/>
  <c r="B74" i="15"/>
  <c r="C74" i="15"/>
  <c r="C76" i="16" s="1"/>
  <c r="C75" i="19" s="1"/>
  <c r="A75" i="15"/>
  <c r="B75" i="15"/>
  <c r="C75" i="15"/>
  <c r="C77" i="16" s="1"/>
  <c r="C76" i="19" s="1"/>
  <c r="A76" i="15"/>
  <c r="B76" i="15"/>
  <c r="C76" i="15"/>
  <c r="C78" i="16" s="1"/>
  <c r="C77" i="19" s="1"/>
  <c r="A77" i="15"/>
  <c r="B77" i="15"/>
  <c r="C77" i="15"/>
  <c r="C79" i="16" s="1"/>
  <c r="C78" i="19" s="1"/>
  <c r="A78" i="15"/>
  <c r="B78" i="15"/>
  <c r="C78" i="15"/>
  <c r="C80" i="16" s="1"/>
  <c r="C79" i="19" s="1"/>
  <c r="A79" i="15"/>
  <c r="B79" i="15"/>
  <c r="C79" i="15"/>
  <c r="C81" i="16" s="1"/>
  <c r="C80" i="19" s="1"/>
  <c r="A80" i="15"/>
  <c r="B80" i="15"/>
  <c r="C80" i="15"/>
  <c r="C82" i="16" s="1"/>
  <c r="C81" i="19" s="1"/>
  <c r="A81" i="15"/>
  <c r="B81" i="15"/>
  <c r="C81" i="15"/>
  <c r="C83" i="16" s="1"/>
  <c r="C82" i="19" s="1"/>
  <c r="C18" i="15"/>
  <c r="C20" i="16" s="1"/>
  <c r="C19" i="19" s="1"/>
  <c r="H20" i="14"/>
  <c r="J20" i="14"/>
  <c r="K20" i="14"/>
  <c r="M20" i="14"/>
  <c r="E20" i="14"/>
  <c r="F20" i="14"/>
  <c r="D30" i="16" l="1"/>
  <c r="G28" i="15"/>
  <c r="G68" i="15"/>
  <c r="I68" i="15"/>
  <c r="AJ21" i="20"/>
  <c r="AO78" i="16"/>
  <c r="G74" i="15"/>
  <c r="BB78" i="20"/>
  <c r="AH79" i="20"/>
  <c r="AY80" i="20"/>
  <c r="AZ79" i="20"/>
  <c r="AF80" i="20"/>
  <c r="AI81" i="20"/>
  <c r="AE81" i="20" s="1"/>
  <c r="BC80" i="20"/>
  <c r="AG77" i="20"/>
  <c r="BA76" i="20"/>
  <c r="AG80" i="20"/>
  <c r="AG79" i="20"/>
  <c r="AI20" i="16"/>
  <c r="G21" i="16"/>
  <c r="G24" i="16"/>
  <c r="G20" i="16" s="1"/>
  <c r="G80" i="15"/>
  <c r="G60" i="15"/>
  <c r="G48" i="15"/>
  <c r="G57" i="15"/>
  <c r="G44" i="15"/>
  <c r="G38" i="15"/>
  <c r="H37" i="15"/>
  <c r="W37" i="15" s="1"/>
  <c r="G37" i="15"/>
  <c r="G43" i="15"/>
  <c r="I74" i="15"/>
  <c r="AO63" i="16"/>
  <c r="AO57" i="16"/>
  <c r="AO54" i="16"/>
  <c r="AO45" i="16"/>
  <c r="G42" i="15"/>
  <c r="G45" i="15"/>
  <c r="G39" i="15"/>
  <c r="G79" i="15"/>
  <c r="G36" i="15"/>
  <c r="G78" i="15"/>
  <c r="G31" i="15"/>
  <c r="I70" i="15"/>
  <c r="I57" i="15"/>
  <c r="G67" i="15"/>
  <c r="G72" i="15"/>
  <c r="G25" i="15"/>
  <c r="F78" i="16"/>
  <c r="BZ78" i="16" s="1"/>
  <c r="F73" i="16"/>
  <c r="BZ73" i="16" s="1"/>
  <c r="G81" i="15"/>
  <c r="G69" i="15"/>
  <c r="G21" i="15"/>
  <c r="D76" i="16"/>
  <c r="F36" i="16"/>
  <c r="BZ36" i="16" s="1"/>
  <c r="H21" i="15"/>
  <c r="G55" i="15"/>
  <c r="H45" i="15"/>
  <c r="I80" i="15"/>
  <c r="AO62" i="16"/>
  <c r="AO50" i="16"/>
  <c r="I39" i="15"/>
  <c r="D46" i="16"/>
  <c r="G54" i="15"/>
  <c r="I36" i="15"/>
  <c r="F47" i="16"/>
  <c r="G49" i="15"/>
  <c r="H34" i="15"/>
  <c r="W34" i="15" s="1"/>
  <c r="I62" i="15"/>
  <c r="I44" i="15"/>
  <c r="F74" i="16"/>
  <c r="BZ74" i="16" s="1"/>
  <c r="AO81" i="16"/>
  <c r="I67" i="15"/>
  <c r="BQ82" i="16"/>
  <c r="AO82" i="16" s="1"/>
  <c r="G77" i="15"/>
  <c r="G65" i="15"/>
  <c r="G53" i="15"/>
  <c r="G41" i="15"/>
  <c r="G29" i="15"/>
  <c r="I79" i="15"/>
  <c r="H67" i="15"/>
  <c r="H55" i="15"/>
  <c r="W55" i="15" s="1"/>
  <c r="I43" i="15"/>
  <c r="AO51" i="16"/>
  <c r="AO42" i="16"/>
  <c r="AO39" i="16"/>
  <c r="AO36" i="16"/>
  <c r="AO30" i="16"/>
  <c r="D70" i="16"/>
  <c r="BQ46" i="16"/>
  <c r="AO46" i="16" s="1"/>
  <c r="BQ76" i="16"/>
  <c r="AO76" i="16" s="1"/>
  <c r="AO69" i="16"/>
  <c r="AO33" i="16"/>
  <c r="AA23" i="16"/>
  <c r="F23" i="16" s="1"/>
  <c r="G52" i="15"/>
  <c r="G40" i="15"/>
  <c r="H79" i="15"/>
  <c r="W79" i="15" s="1"/>
  <c r="I54" i="15"/>
  <c r="H43" i="15"/>
  <c r="W43" i="15" s="1"/>
  <c r="I31" i="15"/>
  <c r="H23" i="15"/>
  <c r="W23" i="15" s="1"/>
  <c r="M25" i="16"/>
  <c r="F25" i="16" s="1"/>
  <c r="D40" i="16"/>
  <c r="BC72" i="16"/>
  <c r="AO72" i="16" s="1"/>
  <c r="BQ64" i="16"/>
  <c r="AO64" i="16" s="1"/>
  <c r="I55" i="15"/>
  <c r="G51" i="15"/>
  <c r="I76" i="15"/>
  <c r="I52" i="15"/>
  <c r="I42" i="15"/>
  <c r="H31" i="15"/>
  <c r="I21" i="15"/>
  <c r="AO59" i="16"/>
  <c r="I47" i="15"/>
  <c r="AO44" i="16"/>
  <c r="I41" i="15"/>
  <c r="BC43" i="16"/>
  <c r="AO43" i="16" s="1"/>
  <c r="AO40" i="16"/>
  <c r="I35" i="15"/>
  <c r="BC37" i="16"/>
  <c r="AO37" i="16" s="1"/>
  <c r="I29" i="15"/>
  <c r="BC31" i="16"/>
  <c r="AO31" i="16" s="1"/>
  <c r="AO23" i="16"/>
  <c r="G62" i="15"/>
  <c r="G50" i="15"/>
  <c r="H76" i="15"/>
  <c r="W76" i="15" s="1"/>
  <c r="H52" i="15"/>
  <c r="W52" i="15" s="1"/>
  <c r="I40" i="15"/>
  <c r="H81" i="15"/>
  <c r="W81" i="15" s="1"/>
  <c r="H78" i="15"/>
  <c r="H72" i="15"/>
  <c r="W72" i="15" s="1"/>
  <c r="H69" i="15"/>
  <c r="W69" i="15" s="1"/>
  <c r="H63" i="15"/>
  <c r="W63" i="15" s="1"/>
  <c r="AH65" i="16"/>
  <c r="F65" i="16" s="1"/>
  <c r="BZ65" i="16" s="1"/>
  <c r="H60" i="15"/>
  <c r="W60" i="15" s="1"/>
  <c r="H57" i="15"/>
  <c r="AH59" i="16"/>
  <c r="F59" i="16" s="1"/>
  <c r="H54" i="15"/>
  <c r="W54" i="15" s="1"/>
  <c r="AH56" i="16"/>
  <c r="F56" i="16" s="1"/>
  <c r="BZ56" i="16" s="1"/>
  <c r="H51" i="15"/>
  <c r="W51" i="15" s="1"/>
  <c r="H48" i="15"/>
  <c r="W48" i="15" s="1"/>
  <c r="AH50" i="16"/>
  <c r="F50" i="16" s="1"/>
  <c r="H42" i="15"/>
  <c r="W42" i="15" s="1"/>
  <c r="H39" i="15"/>
  <c r="W39" i="15" s="1"/>
  <c r="AH41" i="16"/>
  <c r="F41" i="16" s="1"/>
  <c r="BZ41" i="16" s="1"/>
  <c r="H36" i="15"/>
  <c r="W36" i="15" s="1"/>
  <c r="AH38" i="16"/>
  <c r="F38" i="16" s="1"/>
  <c r="BZ38" i="16" s="1"/>
  <c r="AH71" i="16"/>
  <c r="F71" i="16" s="1"/>
  <c r="BC49" i="16"/>
  <c r="AO49" i="16" s="1"/>
  <c r="T39" i="16"/>
  <c r="F39" i="16" s="1"/>
  <c r="T30" i="16"/>
  <c r="G61" i="15"/>
  <c r="I50" i="15"/>
  <c r="H40" i="15"/>
  <c r="W40" i="15" s="1"/>
  <c r="I28" i="15"/>
  <c r="I77" i="15"/>
  <c r="AV79" i="16"/>
  <c r="AO79" i="16" s="1"/>
  <c r="I71" i="15"/>
  <c r="AO70" i="16"/>
  <c r="I65" i="15"/>
  <c r="AV67" i="16"/>
  <c r="AO67" i="16" s="1"/>
  <c r="I53" i="15"/>
  <c r="AV55" i="16"/>
  <c r="AO55" i="16" s="1"/>
  <c r="AO52" i="16"/>
  <c r="D59" i="16"/>
  <c r="AV73" i="16"/>
  <c r="AO73" i="16" s="1"/>
  <c r="I61" i="15"/>
  <c r="H74" i="15"/>
  <c r="W74" i="15" s="1"/>
  <c r="H53" i="15"/>
  <c r="W53" i="15" s="1"/>
  <c r="H50" i="15"/>
  <c r="W50" i="15" s="1"/>
  <c r="M52" i="16"/>
  <c r="F52" i="16" s="1"/>
  <c r="BZ52" i="16" s="1"/>
  <c r="H44" i="15"/>
  <c r="W44" i="15" s="1"/>
  <c r="H41" i="15"/>
  <c r="W41" i="15" s="1"/>
  <c r="M43" i="16"/>
  <c r="F43" i="16" s="1"/>
  <c r="BZ43" i="16" s="1"/>
  <c r="H38" i="15"/>
  <c r="W38" i="15" s="1"/>
  <c r="M40" i="16"/>
  <c r="F40" i="16" s="1"/>
  <c r="BZ40" i="16" s="1"/>
  <c r="H35" i="15"/>
  <c r="W35" i="15" s="1"/>
  <c r="M37" i="16"/>
  <c r="F37" i="16" s="1"/>
  <c r="BZ37" i="16" s="1"/>
  <c r="M31" i="16"/>
  <c r="AO48" i="16"/>
  <c r="I38" i="15"/>
  <c r="H80" i="15"/>
  <c r="W80" i="15" s="1"/>
  <c r="H77" i="15"/>
  <c r="W77" i="15" s="1"/>
  <c r="M79" i="16"/>
  <c r="F79" i="16" s="1"/>
  <c r="BZ79" i="16" s="1"/>
  <c r="H71" i="15"/>
  <c r="W71" i="15" s="1"/>
  <c r="M67" i="16"/>
  <c r="H47" i="15"/>
  <c r="M49" i="16"/>
  <c r="F49" i="16" s="1"/>
  <c r="G71" i="15"/>
  <c r="G47" i="15"/>
  <c r="G35" i="15"/>
  <c r="G23" i="15"/>
  <c r="H61" i="15"/>
  <c r="H49" i="15"/>
  <c r="W49" i="15" s="1"/>
  <c r="I37" i="15"/>
  <c r="I78" i="15"/>
  <c r="BC80" i="16"/>
  <c r="AO80" i="16" s="1"/>
  <c r="M76" i="16"/>
  <c r="F76" i="16" s="1"/>
  <c r="BZ76" i="16" s="1"/>
  <c r="I49" i="15"/>
  <c r="H68" i="15"/>
  <c r="W68" i="15" s="1"/>
  <c r="M70" i="16"/>
  <c r="F70" i="16" s="1"/>
  <c r="H62" i="15"/>
  <c r="W62" i="15" s="1"/>
  <c r="F27" i="16"/>
  <c r="BZ27" i="16" s="1"/>
  <c r="G70" i="15"/>
  <c r="G46" i="15"/>
  <c r="G34" i="15"/>
  <c r="I72" i="15"/>
  <c r="I60" i="15"/>
  <c r="I48" i="15"/>
  <c r="F81" i="16"/>
  <c r="F80" i="16"/>
  <c r="F72" i="16"/>
  <c r="F69" i="16"/>
  <c r="F63" i="16"/>
  <c r="F62" i="16"/>
  <c r="F57" i="16"/>
  <c r="BZ57" i="16" s="1"/>
  <c r="F54" i="16"/>
  <c r="BZ54" i="16" s="1"/>
  <c r="F51" i="16"/>
  <c r="BZ51" i="16" s="1"/>
  <c r="F48" i="16"/>
  <c r="F45" i="16"/>
  <c r="BZ45" i="16" s="1"/>
  <c r="F42" i="16"/>
  <c r="BZ42" i="16" s="1"/>
  <c r="F33" i="16"/>
  <c r="D82" i="16"/>
  <c r="M46" i="16"/>
  <c r="F46" i="16" s="1"/>
  <c r="AV41" i="16"/>
  <c r="AO41" i="16" s="1"/>
  <c r="I46" i="15"/>
  <c r="I81" i="15"/>
  <c r="AV83" i="16"/>
  <c r="AO83" i="16" s="1"/>
  <c r="AO74" i="16"/>
  <c r="I69" i="15"/>
  <c r="AV71" i="16"/>
  <c r="AO71" i="16" s="1"/>
  <c r="AV65" i="16"/>
  <c r="AO56" i="16"/>
  <c r="I51" i="15"/>
  <c r="AV53" i="16"/>
  <c r="AO53" i="16" s="1"/>
  <c r="I45" i="15"/>
  <c r="AV47" i="16"/>
  <c r="AO47" i="16" s="1"/>
  <c r="AO38" i="16"/>
  <c r="AH83" i="16"/>
  <c r="F83" i="16" s="1"/>
  <c r="BZ83" i="16" s="1"/>
  <c r="M82" i="16"/>
  <c r="F82" i="16" s="1"/>
  <c r="BZ82" i="16" s="1"/>
  <c r="AH44" i="16"/>
  <c r="F44" i="16" s="1"/>
  <c r="BZ44" i="16" s="1"/>
  <c r="I23" i="15"/>
  <c r="BC25" i="16"/>
  <c r="AO25" i="16" s="1"/>
  <c r="H70" i="15"/>
  <c r="H46" i="15"/>
  <c r="I34" i="15"/>
  <c r="H25" i="15"/>
  <c r="F53" i="16"/>
  <c r="BZ53" i="16" s="1"/>
  <c r="M64" i="16"/>
  <c r="F64" i="16" s="1"/>
  <c r="BZ64" i="16" s="1"/>
  <c r="M55" i="16"/>
  <c r="F55" i="16" s="1"/>
  <c r="BZ55" i="16" s="1"/>
  <c r="P22" i="14"/>
  <c r="Q22" i="14"/>
  <c r="R22" i="14"/>
  <c r="S22" i="14"/>
  <c r="V22" i="14"/>
  <c r="W22" i="14"/>
  <c r="P23" i="14"/>
  <c r="Q23" i="14"/>
  <c r="R23" i="14"/>
  <c r="S23" i="14"/>
  <c r="V23" i="14"/>
  <c r="W23" i="14"/>
  <c r="P24" i="14"/>
  <c r="Q24" i="14"/>
  <c r="R24" i="14"/>
  <c r="S24" i="14"/>
  <c r="V24" i="14"/>
  <c r="W24" i="14"/>
  <c r="P25" i="14"/>
  <c r="Q25" i="14"/>
  <c r="R25" i="14"/>
  <c r="S25" i="14"/>
  <c r="V25" i="14"/>
  <c r="W25" i="14"/>
  <c r="P26" i="14"/>
  <c r="Q26" i="14"/>
  <c r="R26" i="14"/>
  <c r="S26" i="14"/>
  <c r="V26" i="14"/>
  <c r="W26" i="14"/>
  <c r="P28" i="14"/>
  <c r="Q28" i="14"/>
  <c r="R28" i="14"/>
  <c r="S28" i="14"/>
  <c r="V28" i="14"/>
  <c r="W28" i="14"/>
  <c r="P29" i="14"/>
  <c r="Q29" i="14"/>
  <c r="R29" i="14"/>
  <c r="S29" i="14"/>
  <c r="V29" i="14"/>
  <c r="W29" i="14"/>
  <c r="P30" i="14"/>
  <c r="Q30" i="14"/>
  <c r="R30" i="14"/>
  <c r="S30" i="14"/>
  <c r="V30" i="14"/>
  <c r="W30" i="14"/>
  <c r="P31" i="14"/>
  <c r="Q31" i="14"/>
  <c r="R31" i="14"/>
  <c r="S31" i="14"/>
  <c r="V31" i="14"/>
  <c r="W31" i="14"/>
  <c r="P32" i="14"/>
  <c r="Q32" i="14"/>
  <c r="R32" i="14"/>
  <c r="S32" i="14"/>
  <c r="V32" i="14"/>
  <c r="W32" i="14"/>
  <c r="P33" i="14"/>
  <c r="Q33" i="14"/>
  <c r="R33" i="14"/>
  <c r="S33" i="14"/>
  <c r="V33" i="14"/>
  <c r="W33" i="14"/>
  <c r="P34" i="14"/>
  <c r="Q34" i="14"/>
  <c r="R34" i="14"/>
  <c r="S34" i="14"/>
  <c r="V34" i="14"/>
  <c r="W34" i="14"/>
  <c r="P35" i="14"/>
  <c r="Q35" i="14"/>
  <c r="R35" i="14"/>
  <c r="S35" i="14"/>
  <c r="V35" i="14"/>
  <c r="W35" i="14"/>
  <c r="P36" i="14"/>
  <c r="Q36" i="14"/>
  <c r="R36" i="14"/>
  <c r="S36" i="14"/>
  <c r="V36" i="14"/>
  <c r="W36" i="14"/>
  <c r="P37" i="14"/>
  <c r="Q37" i="14"/>
  <c r="R37" i="14"/>
  <c r="S37" i="14"/>
  <c r="V37" i="14"/>
  <c r="W37" i="14"/>
  <c r="P38" i="14"/>
  <c r="Q38" i="14"/>
  <c r="R38" i="14"/>
  <c r="S38" i="14"/>
  <c r="V38" i="14"/>
  <c r="W38" i="14"/>
  <c r="P39" i="14"/>
  <c r="Q39" i="14"/>
  <c r="R39" i="14"/>
  <c r="S39" i="14"/>
  <c r="V39" i="14"/>
  <c r="W39" i="14"/>
  <c r="P40" i="14"/>
  <c r="Q40" i="14"/>
  <c r="R40" i="14"/>
  <c r="S40" i="14"/>
  <c r="V40" i="14"/>
  <c r="W40" i="14"/>
  <c r="P41" i="14"/>
  <c r="Q41" i="14"/>
  <c r="R41" i="14"/>
  <c r="S41" i="14"/>
  <c r="V41" i="14"/>
  <c r="W41" i="14"/>
  <c r="P42" i="14"/>
  <c r="Q42" i="14"/>
  <c r="R42" i="14"/>
  <c r="S42" i="14"/>
  <c r="V42" i="14"/>
  <c r="W42" i="14"/>
  <c r="P43" i="14"/>
  <c r="Q43" i="14"/>
  <c r="R43" i="14"/>
  <c r="S43" i="14"/>
  <c r="V43" i="14"/>
  <c r="W43" i="14"/>
  <c r="P44" i="14"/>
  <c r="Q44" i="14"/>
  <c r="R44" i="14"/>
  <c r="S44" i="14"/>
  <c r="V44" i="14"/>
  <c r="W44" i="14"/>
  <c r="P45" i="14"/>
  <c r="Q45" i="14"/>
  <c r="R45" i="14"/>
  <c r="S45" i="14"/>
  <c r="V45" i="14"/>
  <c r="W45" i="14"/>
  <c r="P46" i="14"/>
  <c r="Q46" i="14"/>
  <c r="R46" i="14"/>
  <c r="S46" i="14"/>
  <c r="V46" i="14"/>
  <c r="W46" i="14"/>
  <c r="P47" i="14"/>
  <c r="Q47" i="14"/>
  <c r="R47" i="14"/>
  <c r="S47" i="14"/>
  <c r="V47" i="14"/>
  <c r="W47" i="14"/>
  <c r="P48" i="14"/>
  <c r="Q48" i="14"/>
  <c r="R48" i="14"/>
  <c r="S48" i="14"/>
  <c r="V48" i="14"/>
  <c r="W48" i="14"/>
  <c r="P49" i="14"/>
  <c r="Q49" i="14"/>
  <c r="R49" i="14"/>
  <c r="S49" i="14"/>
  <c r="V49" i="14"/>
  <c r="W49" i="14"/>
  <c r="P50" i="14"/>
  <c r="Q50" i="14"/>
  <c r="R50" i="14"/>
  <c r="S50" i="14"/>
  <c r="V50" i="14"/>
  <c r="W50" i="14"/>
  <c r="P51" i="14"/>
  <c r="Q51" i="14"/>
  <c r="R51" i="14"/>
  <c r="S51" i="14"/>
  <c r="V51" i="14"/>
  <c r="W51" i="14"/>
  <c r="P52" i="14"/>
  <c r="Q52" i="14"/>
  <c r="R52" i="14"/>
  <c r="S52" i="14"/>
  <c r="V52" i="14"/>
  <c r="W52" i="14"/>
  <c r="P53" i="14"/>
  <c r="Q53" i="14"/>
  <c r="R53" i="14"/>
  <c r="S53" i="14"/>
  <c r="V53" i="14"/>
  <c r="W53" i="14"/>
  <c r="P54" i="14"/>
  <c r="Q54" i="14"/>
  <c r="R54" i="14"/>
  <c r="S54" i="14"/>
  <c r="V54" i="14"/>
  <c r="W54" i="14"/>
  <c r="P55" i="14"/>
  <c r="Q55" i="14"/>
  <c r="R55" i="14"/>
  <c r="S55" i="14"/>
  <c r="V55" i="14"/>
  <c r="W55" i="14"/>
  <c r="P56" i="14"/>
  <c r="Q56" i="14"/>
  <c r="R56" i="14"/>
  <c r="S56" i="14"/>
  <c r="V56" i="14"/>
  <c r="W56" i="14"/>
  <c r="P57" i="14"/>
  <c r="Q57" i="14"/>
  <c r="R57" i="14"/>
  <c r="S57" i="14"/>
  <c r="V57" i="14"/>
  <c r="W57" i="14"/>
  <c r="P58" i="14"/>
  <c r="Q58" i="14"/>
  <c r="R58" i="14"/>
  <c r="S58" i="14"/>
  <c r="V58" i="14"/>
  <c r="W58" i="14"/>
  <c r="P59" i="14"/>
  <c r="Q59" i="14"/>
  <c r="R59" i="14"/>
  <c r="S59" i="14"/>
  <c r="V59" i="14"/>
  <c r="W59" i="14"/>
  <c r="P60" i="14"/>
  <c r="Q60" i="14"/>
  <c r="R60" i="14"/>
  <c r="S60" i="14"/>
  <c r="V60" i="14"/>
  <c r="W60" i="14"/>
  <c r="P61" i="14"/>
  <c r="Q61" i="14"/>
  <c r="R61" i="14"/>
  <c r="S61" i="14"/>
  <c r="V61" i="14"/>
  <c r="W61" i="14"/>
  <c r="P62" i="14"/>
  <c r="Q62" i="14"/>
  <c r="R62" i="14"/>
  <c r="S62" i="14"/>
  <c r="V62" i="14"/>
  <c r="W62" i="14"/>
  <c r="P63" i="14"/>
  <c r="Q63" i="14"/>
  <c r="R63" i="14"/>
  <c r="S63" i="14"/>
  <c r="V63" i="14"/>
  <c r="W63" i="14"/>
  <c r="P64" i="14"/>
  <c r="Q64" i="14"/>
  <c r="R64" i="14"/>
  <c r="S64" i="14"/>
  <c r="V64" i="14"/>
  <c r="W64" i="14"/>
  <c r="P65" i="14"/>
  <c r="Q65" i="14"/>
  <c r="R65" i="14"/>
  <c r="S65" i="14"/>
  <c r="V65" i="14"/>
  <c r="W65" i="14"/>
  <c r="P66" i="14"/>
  <c r="Q66" i="14"/>
  <c r="R66" i="14"/>
  <c r="S66" i="14"/>
  <c r="V66" i="14"/>
  <c r="W66" i="14"/>
  <c r="P67" i="14"/>
  <c r="Q67" i="14"/>
  <c r="R67" i="14"/>
  <c r="S67" i="14"/>
  <c r="V67" i="14"/>
  <c r="W67" i="14"/>
  <c r="P68" i="14"/>
  <c r="Q68" i="14"/>
  <c r="R68" i="14"/>
  <c r="S68" i="14"/>
  <c r="V68" i="14"/>
  <c r="W68" i="14"/>
  <c r="P69" i="14"/>
  <c r="Q69" i="14"/>
  <c r="R69" i="14"/>
  <c r="S69" i="14"/>
  <c r="V69" i="14"/>
  <c r="W69" i="14"/>
  <c r="P70" i="14"/>
  <c r="Q70" i="14"/>
  <c r="R70" i="14"/>
  <c r="S70" i="14"/>
  <c r="V70" i="14"/>
  <c r="W70" i="14"/>
  <c r="P71" i="14"/>
  <c r="Q71" i="14"/>
  <c r="R71" i="14"/>
  <c r="S71" i="14"/>
  <c r="V71" i="14"/>
  <c r="W71" i="14"/>
  <c r="P72" i="14"/>
  <c r="Q72" i="14"/>
  <c r="R72" i="14"/>
  <c r="S72" i="14"/>
  <c r="V72" i="14"/>
  <c r="W72" i="14"/>
  <c r="P73" i="14"/>
  <c r="Q73" i="14"/>
  <c r="R73" i="14"/>
  <c r="S73" i="14"/>
  <c r="V73" i="14"/>
  <c r="W73" i="14"/>
  <c r="P74" i="14"/>
  <c r="Q74" i="14"/>
  <c r="R74" i="14"/>
  <c r="S74" i="14"/>
  <c r="V74" i="14"/>
  <c r="W74" i="14"/>
  <c r="P75" i="14"/>
  <c r="Q75" i="14"/>
  <c r="R75" i="14"/>
  <c r="S75" i="14"/>
  <c r="V75" i="14"/>
  <c r="W75" i="14"/>
  <c r="P76" i="14"/>
  <c r="Q76" i="14"/>
  <c r="R76" i="14"/>
  <c r="S76" i="14"/>
  <c r="V76" i="14"/>
  <c r="W76" i="14"/>
  <c r="P77" i="14"/>
  <c r="Q77" i="14"/>
  <c r="R77" i="14"/>
  <c r="S77" i="14"/>
  <c r="V77" i="14"/>
  <c r="W77" i="14"/>
  <c r="P78" i="14"/>
  <c r="Q78" i="14"/>
  <c r="R78" i="14"/>
  <c r="S78" i="14"/>
  <c r="V78" i="14"/>
  <c r="W78" i="14"/>
  <c r="P79" i="14"/>
  <c r="Q79" i="14"/>
  <c r="R79" i="14"/>
  <c r="S79" i="14"/>
  <c r="V79" i="14"/>
  <c r="W79" i="14"/>
  <c r="P80" i="14"/>
  <c r="Q80" i="14"/>
  <c r="R80" i="14"/>
  <c r="S80" i="14"/>
  <c r="V80" i="14"/>
  <c r="W80" i="14"/>
  <c r="P81" i="14"/>
  <c r="Q81" i="14"/>
  <c r="R81" i="14"/>
  <c r="S81" i="14"/>
  <c r="V81" i="14"/>
  <c r="W81" i="14"/>
  <c r="P82" i="14"/>
  <c r="Q82" i="14"/>
  <c r="R82" i="14"/>
  <c r="S82" i="14"/>
  <c r="V82" i="14"/>
  <c r="W82" i="14"/>
  <c r="P83" i="14"/>
  <c r="Q83" i="14"/>
  <c r="R83" i="14"/>
  <c r="S83" i="14"/>
  <c r="V83" i="14"/>
  <c r="W83" i="14"/>
  <c r="P21" i="14"/>
  <c r="P20" i="14" s="1"/>
  <c r="Q21" i="14"/>
  <c r="R21" i="14"/>
  <c r="R20" i="14" s="1"/>
  <c r="S21" i="14"/>
  <c r="V21" i="14"/>
  <c r="W21" i="14"/>
  <c r="X32" i="14"/>
  <c r="A21" i="14"/>
  <c r="B21" i="14"/>
  <c r="C21" i="14"/>
  <c r="A22" i="14"/>
  <c r="B22" i="14"/>
  <c r="C22" i="14"/>
  <c r="A23" i="14"/>
  <c r="B23" i="14"/>
  <c r="C23" i="14"/>
  <c r="A24" i="14"/>
  <c r="B24" i="14"/>
  <c r="C24" i="14"/>
  <c r="A25" i="14"/>
  <c r="B25" i="14"/>
  <c r="C25" i="14"/>
  <c r="A26" i="14"/>
  <c r="B26" i="14"/>
  <c r="C26" i="14"/>
  <c r="A27" i="14"/>
  <c r="B27" i="14"/>
  <c r="A28" i="14"/>
  <c r="B28" i="14"/>
  <c r="C28" i="14"/>
  <c r="A29" i="14"/>
  <c r="B29" i="14"/>
  <c r="C29" i="14"/>
  <c r="A30" i="14"/>
  <c r="B30" i="14"/>
  <c r="C30" i="14"/>
  <c r="A31" i="14"/>
  <c r="B31" i="14"/>
  <c r="C31" i="14"/>
  <c r="A32" i="14"/>
  <c r="B32" i="14"/>
  <c r="C32" i="14"/>
  <c r="A33" i="14"/>
  <c r="B33" i="14"/>
  <c r="C33" i="14"/>
  <c r="A34" i="14"/>
  <c r="B34" i="14"/>
  <c r="C34" i="14"/>
  <c r="A35" i="14"/>
  <c r="B35" i="14"/>
  <c r="C35" i="14"/>
  <c r="A36" i="14"/>
  <c r="B36" i="14"/>
  <c r="C36" i="14"/>
  <c r="A37" i="14"/>
  <c r="B37" i="14"/>
  <c r="C37" i="14"/>
  <c r="A38" i="14"/>
  <c r="B38" i="14"/>
  <c r="C38" i="14"/>
  <c r="A39" i="14"/>
  <c r="B39" i="14"/>
  <c r="C39" i="14"/>
  <c r="A40" i="14"/>
  <c r="B40" i="14"/>
  <c r="C40" i="14"/>
  <c r="A41" i="14"/>
  <c r="B41" i="14"/>
  <c r="C41" i="14"/>
  <c r="A42" i="14"/>
  <c r="B42" i="14"/>
  <c r="C42" i="14"/>
  <c r="A43" i="14"/>
  <c r="B43" i="14"/>
  <c r="C43" i="14"/>
  <c r="A44" i="14"/>
  <c r="B44" i="14"/>
  <c r="C44" i="14"/>
  <c r="A45" i="14"/>
  <c r="B45" i="14"/>
  <c r="C45" i="14"/>
  <c r="A46" i="14"/>
  <c r="B46" i="14"/>
  <c r="C46" i="14"/>
  <c r="A47" i="14"/>
  <c r="B47" i="14"/>
  <c r="C47" i="14"/>
  <c r="A48" i="14"/>
  <c r="B48" i="14"/>
  <c r="C48" i="14"/>
  <c r="A49" i="14"/>
  <c r="B49" i="14"/>
  <c r="C49" i="14"/>
  <c r="A50" i="14"/>
  <c r="B50" i="14"/>
  <c r="C50" i="14"/>
  <c r="A51" i="14"/>
  <c r="B51" i="14"/>
  <c r="C51" i="14"/>
  <c r="A52" i="14"/>
  <c r="B52" i="14"/>
  <c r="C52" i="14"/>
  <c r="A53" i="14"/>
  <c r="B53" i="14"/>
  <c r="C53" i="14"/>
  <c r="A54" i="14"/>
  <c r="B54" i="14"/>
  <c r="C54" i="14"/>
  <c r="A55" i="14"/>
  <c r="B55" i="14"/>
  <c r="C55" i="14"/>
  <c r="A56" i="14"/>
  <c r="B56" i="14"/>
  <c r="C56" i="14"/>
  <c r="A57" i="14"/>
  <c r="B57" i="14"/>
  <c r="C57" i="14"/>
  <c r="A58" i="14"/>
  <c r="B58" i="14"/>
  <c r="C58" i="14"/>
  <c r="A59" i="14"/>
  <c r="B59" i="14"/>
  <c r="C59" i="14"/>
  <c r="A60" i="14"/>
  <c r="B60" i="14"/>
  <c r="C60" i="14"/>
  <c r="A61" i="14"/>
  <c r="B61" i="14"/>
  <c r="C61" i="14"/>
  <c r="A62" i="14"/>
  <c r="B62" i="14"/>
  <c r="C62" i="14"/>
  <c r="A63" i="14"/>
  <c r="B63" i="14"/>
  <c r="C63" i="14"/>
  <c r="A64" i="14"/>
  <c r="B64" i="14"/>
  <c r="C64" i="14"/>
  <c r="A65" i="14"/>
  <c r="B65" i="14"/>
  <c r="C65" i="14"/>
  <c r="A66" i="14"/>
  <c r="B66" i="14"/>
  <c r="C66" i="14"/>
  <c r="A67" i="14"/>
  <c r="B67" i="14"/>
  <c r="C67" i="14"/>
  <c r="A68" i="14"/>
  <c r="B68" i="14"/>
  <c r="C68" i="14"/>
  <c r="A69" i="14"/>
  <c r="B69" i="14"/>
  <c r="C69" i="14"/>
  <c r="A70" i="14"/>
  <c r="B70" i="14"/>
  <c r="C70" i="14"/>
  <c r="A71" i="14"/>
  <c r="B71" i="14"/>
  <c r="C71" i="14"/>
  <c r="A72" i="14"/>
  <c r="B72" i="14"/>
  <c r="C72" i="14"/>
  <c r="A73" i="14"/>
  <c r="B73" i="14"/>
  <c r="C73" i="14"/>
  <c r="A74" i="14"/>
  <c r="B74" i="14"/>
  <c r="C74" i="14"/>
  <c r="A75" i="14"/>
  <c r="B75" i="14"/>
  <c r="C75" i="14"/>
  <c r="A76" i="14"/>
  <c r="B76" i="14"/>
  <c r="C76" i="14"/>
  <c r="A77" i="14"/>
  <c r="B77" i="14"/>
  <c r="C77" i="14"/>
  <c r="A78" i="14"/>
  <c r="B78" i="14"/>
  <c r="C78" i="14"/>
  <c r="A79" i="14"/>
  <c r="B79" i="14"/>
  <c r="C79" i="14"/>
  <c r="A80" i="14"/>
  <c r="B80" i="14"/>
  <c r="C80" i="14"/>
  <c r="A81" i="14"/>
  <c r="B81" i="14"/>
  <c r="C81" i="14"/>
  <c r="A82" i="14"/>
  <c r="B82" i="14"/>
  <c r="C82" i="14"/>
  <c r="A83" i="14"/>
  <c r="B83" i="14"/>
  <c r="C83" i="14"/>
  <c r="C20" i="14"/>
  <c r="M65" i="13"/>
  <c r="K65" i="13"/>
  <c r="L65" i="15" s="1"/>
  <c r="T67" i="16" s="1"/>
  <c r="O65" i="13"/>
  <c r="O29" i="13"/>
  <c r="M29" i="13" s="1"/>
  <c r="N29" i="15" s="1"/>
  <c r="AA31" i="16" s="1"/>
  <c r="M28" i="13"/>
  <c r="N28" i="15" s="1"/>
  <c r="AA30" i="16" s="1"/>
  <c r="O28" i="13"/>
  <c r="O75" i="13"/>
  <c r="P75" i="15" s="1"/>
  <c r="I66" i="13"/>
  <c r="I22" i="13" s="1"/>
  <c r="J66" i="13"/>
  <c r="K66" i="13"/>
  <c r="L66" i="13"/>
  <c r="L22" i="13" s="1"/>
  <c r="M66" i="13"/>
  <c r="M22" i="13" s="1"/>
  <c r="N66" i="13"/>
  <c r="N22" i="13" s="1"/>
  <c r="O66" i="13"/>
  <c r="I59" i="13"/>
  <c r="J59" i="13"/>
  <c r="K59" i="13"/>
  <c r="L59" i="13"/>
  <c r="M59" i="13"/>
  <c r="N59" i="13"/>
  <c r="P59" i="13"/>
  <c r="P56" i="13"/>
  <c r="Q56" i="15" s="1"/>
  <c r="BQ58" i="16" s="1"/>
  <c r="O56" i="13"/>
  <c r="P56" i="15" s="1"/>
  <c r="AH58" i="16" s="1"/>
  <c r="N56" i="13"/>
  <c r="O56" i="15" s="1"/>
  <c r="BJ58" i="16" s="1"/>
  <c r="M56" i="13"/>
  <c r="N56" i="15" s="1"/>
  <c r="AA58" i="16" s="1"/>
  <c r="L56" i="13"/>
  <c r="M56" i="15" s="1"/>
  <c r="BC58" i="16" s="1"/>
  <c r="K56" i="13"/>
  <c r="L56" i="15" s="1"/>
  <c r="T58" i="16" s="1"/>
  <c r="J56" i="13"/>
  <c r="K56" i="15" s="1"/>
  <c r="I56" i="13"/>
  <c r="J56" i="15" s="1"/>
  <c r="I33" i="13"/>
  <c r="J33" i="15" s="1"/>
  <c r="J33" i="13"/>
  <c r="K33" i="15" s="1"/>
  <c r="K33" i="13"/>
  <c r="L33" i="13"/>
  <c r="M33" i="15" s="1"/>
  <c r="BC35" i="16" s="1"/>
  <c r="M33" i="13"/>
  <c r="N33" i="13"/>
  <c r="O33" i="15" s="1"/>
  <c r="BJ35" i="16" s="1"/>
  <c r="P33" i="13"/>
  <c r="I27" i="13"/>
  <c r="I19" i="13" s="1"/>
  <c r="J27" i="13"/>
  <c r="J19" i="13" s="1"/>
  <c r="K27" i="13"/>
  <c r="L27" i="13"/>
  <c r="L19" i="13" s="1"/>
  <c r="N27" i="13"/>
  <c r="N19" i="13" s="1"/>
  <c r="P27" i="13"/>
  <c r="P19" i="13" s="1"/>
  <c r="P66" i="13"/>
  <c r="P22" i="13" s="1"/>
  <c r="P64" i="13"/>
  <c r="Q64" i="15" s="1"/>
  <c r="BQ66" i="16" s="1"/>
  <c r="I64" i="13"/>
  <c r="J64" i="15" s="1"/>
  <c r="J64" i="13"/>
  <c r="K64" i="15" s="1"/>
  <c r="L64" i="13"/>
  <c r="M64" i="15" s="1"/>
  <c r="BC66" i="16" s="1"/>
  <c r="N64" i="13"/>
  <c r="O64" i="15" s="1"/>
  <c r="BJ66" i="16" s="1"/>
  <c r="E76" i="13"/>
  <c r="E76" i="15" s="1"/>
  <c r="G76" i="15" s="1"/>
  <c r="E77" i="13"/>
  <c r="E56" i="13"/>
  <c r="E56" i="15" s="1"/>
  <c r="AD62" i="20" l="1"/>
  <c r="W61" i="15"/>
  <c r="AD79" i="20"/>
  <c r="W78" i="15"/>
  <c r="AD46" i="20"/>
  <c r="W45" i="15"/>
  <c r="AD68" i="20"/>
  <c r="W67" i="15"/>
  <c r="AD22" i="20"/>
  <c r="W21" i="15"/>
  <c r="AD26" i="20"/>
  <c r="W25" i="15"/>
  <c r="AD48" i="20"/>
  <c r="W47" i="15"/>
  <c r="AD47" i="20"/>
  <c r="W46" i="15"/>
  <c r="AD71" i="20"/>
  <c r="W70" i="15"/>
  <c r="AD58" i="20"/>
  <c r="W57" i="15"/>
  <c r="AD32" i="20"/>
  <c r="W31" i="15"/>
  <c r="T69" i="15"/>
  <c r="U69" i="15" s="1"/>
  <c r="BY78" i="16"/>
  <c r="T45" i="15"/>
  <c r="U45" i="15" s="1"/>
  <c r="BY63" i="16"/>
  <c r="BZ63" i="16" s="1"/>
  <c r="S45" i="15"/>
  <c r="V20" i="14"/>
  <c r="BY74" i="16"/>
  <c r="S37" i="15"/>
  <c r="BY47" i="16"/>
  <c r="BZ47" i="16" s="1"/>
  <c r="S47" i="15"/>
  <c r="S72" i="15"/>
  <c r="BY36" i="16"/>
  <c r="S48" i="15"/>
  <c r="AD49" i="20"/>
  <c r="K66" i="15"/>
  <c r="AV68" i="16" s="1"/>
  <c r="J22" i="13"/>
  <c r="K22" i="15" s="1"/>
  <c r="AV24" i="16" s="1"/>
  <c r="T48" i="15"/>
  <c r="U48" i="15" s="1"/>
  <c r="S68" i="15"/>
  <c r="AD69" i="20"/>
  <c r="T78" i="15"/>
  <c r="U78" i="15" s="1"/>
  <c r="S44" i="15"/>
  <c r="AD45" i="20"/>
  <c r="S67" i="15"/>
  <c r="S60" i="15"/>
  <c r="AD61" i="20"/>
  <c r="P66" i="15"/>
  <c r="AH68" i="16" s="1"/>
  <c r="O22" i="13"/>
  <c r="BY79" i="16"/>
  <c r="T81" i="15"/>
  <c r="BY62" i="16"/>
  <c r="BZ62" i="16" s="1"/>
  <c r="S69" i="15"/>
  <c r="AD70" i="20"/>
  <c r="S79" i="15"/>
  <c r="AD80" i="20"/>
  <c r="AD24" i="20"/>
  <c r="U81" i="15"/>
  <c r="AD82" i="20"/>
  <c r="U80" i="15"/>
  <c r="AD81" i="20"/>
  <c r="U76" i="15"/>
  <c r="AD77" i="20"/>
  <c r="BY76" i="16"/>
  <c r="U77" i="15"/>
  <c r="AD78" i="20"/>
  <c r="U74" i="15"/>
  <c r="AD75" i="20"/>
  <c r="BY73" i="16"/>
  <c r="U72" i="15"/>
  <c r="AD73" i="20"/>
  <c r="U71" i="15"/>
  <c r="AD72" i="20"/>
  <c r="T72" i="15"/>
  <c r="U63" i="15"/>
  <c r="AD64" i="20"/>
  <c r="U62" i="15"/>
  <c r="AD63" i="20"/>
  <c r="T51" i="15"/>
  <c r="U52" i="15"/>
  <c r="AD53" i="20"/>
  <c r="U51" i="15"/>
  <c r="AD52" i="20"/>
  <c r="U55" i="15"/>
  <c r="AD56" i="20"/>
  <c r="U54" i="15"/>
  <c r="AD55" i="20"/>
  <c r="U49" i="15"/>
  <c r="AD50" i="20"/>
  <c r="U50" i="15"/>
  <c r="AD51" i="20"/>
  <c r="U53" i="15"/>
  <c r="AD54" i="20"/>
  <c r="U38" i="15"/>
  <c r="AD39" i="20"/>
  <c r="U40" i="15"/>
  <c r="AD41" i="20"/>
  <c r="U42" i="15"/>
  <c r="AD43" i="20"/>
  <c r="U41" i="15"/>
  <c r="AD42" i="20"/>
  <c r="T37" i="15"/>
  <c r="U35" i="15"/>
  <c r="AD36" i="20"/>
  <c r="U39" i="15"/>
  <c r="AD40" i="20"/>
  <c r="U37" i="15"/>
  <c r="AD38" i="20"/>
  <c r="J32" i="13"/>
  <c r="U34" i="15"/>
  <c r="AD35" i="20"/>
  <c r="T39" i="15"/>
  <c r="S35" i="15"/>
  <c r="U36" i="15"/>
  <c r="AD37" i="20"/>
  <c r="T42" i="15"/>
  <c r="U43" i="15"/>
  <c r="AD44" i="20"/>
  <c r="BA75" i="20"/>
  <c r="AG76" i="20"/>
  <c r="BC79" i="20"/>
  <c r="AI80" i="20"/>
  <c r="AE80" i="20" s="1"/>
  <c r="AZ78" i="20"/>
  <c r="AF79" i="20"/>
  <c r="AY79" i="20"/>
  <c r="BB77" i="20"/>
  <c r="AH78" i="20"/>
  <c r="T77" i="15"/>
  <c r="T34" i="15"/>
  <c r="BY37" i="16"/>
  <c r="T67" i="15"/>
  <c r="U67" i="15" s="1"/>
  <c r="T36" i="15"/>
  <c r="BY52" i="16"/>
  <c r="S21" i="15"/>
  <c r="S36" i="15"/>
  <c r="K64" i="13"/>
  <c r="L64" i="15" s="1"/>
  <c r="T66" i="16" s="1"/>
  <c r="S34" i="15"/>
  <c r="S74" i="15"/>
  <c r="BY48" i="16"/>
  <c r="BZ48" i="16" s="1"/>
  <c r="BY70" i="16"/>
  <c r="BZ70" i="16" s="1"/>
  <c r="T21" i="15"/>
  <c r="U21" i="15" s="1"/>
  <c r="BZ39" i="16"/>
  <c r="BY39" i="16"/>
  <c r="S62" i="15"/>
  <c r="BY46" i="16"/>
  <c r="BZ46" i="16" s="1"/>
  <c r="S41" i="15"/>
  <c r="T74" i="15"/>
  <c r="T54" i="15"/>
  <c r="BY53" i="16"/>
  <c r="T80" i="15"/>
  <c r="S43" i="15"/>
  <c r="T68" i="15"/>
  <c r="U68" i="15" s="1"/>
  <c r="BY25" i="16"/>
  <c r="BZ25" i="16" s="1"/>
  <c r="T76" i="15"/>
  <c r="BY82" i="16"/>
  <c r="S42" i="15"/>
  <c r="T49" i="15"/>
  <c r="S51" i="15"/>
  <c r="T50" i="15"/>
  <c r="S78" i="15"/>
  <c r="BY40" i="16"/>
  <c r="S63" i="15"/>
  <c r="S40" i="15"/>
  <c r="BY80" i="16"/>
  <c r="BZ80" i="16" s="1"/>
  <c r="S76" i="15"/>
  <c r="T60" i="15"/>
  <c r="U60" i="15" s="1"/>
  <c r="BY83" i="16"/>
  <c r="BY64" i="16"/>
  <c r="F30" i="16"/>
  <c r="BY30" i="16" s="1"/>
  <c r="BZ30" i="16" s="1"/>
  <c r="BY72" i="16"/>
  <c r="BZ72" i="16" s="1"/>
  <c r="S80" i="15"/>
  <c r="BY50" i="16"/>
  <c r="BZ50" i="16" s="1"/>
  <c r="BY71" i="16"/>
  <c r="BZ71" i="16" s="1"/>
  <c r="O22" i="15"/>
  <c r="BJ24" i="16" s="1"/>
  <c r="O66" i="15"/>
  <c r="BJ68" i="16" s="1"/>
  <c r="AV66" i="16"/>
  <c r="AO66" i="16" s="1"/>
  <c r="I64" i="15"/>
  <c r="U25" i="15"/>
  <c r="BY43" i="16"/>
  <c r="M66" i="16"/>
  <c r="M22" i="15"/>
  <c r="BC24" i="16" s="1"/>
  <c r="M66" i="15"/>
  <c r="BC68" i="16" s="1"/>
  <c r="M64" i="13"/>
  <c r="N64" i="15" s="1"/>
  <c r="AA66" i="16" s="1"/>
  <c r="N65" i="15"/>
  <c r="S53" i="15"/>
  <c r="H28" i="15"/>
  <c r="S39" i="15"/>
  <c r="T31" i="15"/>
  <c r="U31" i="15" s="1"/>
  <c r="M32" i="13"/>
  <c r="N32" i="15" s="1"/>
  <c r="AA34" i="16" s="1"/>
  <c r="N33" i="15"/>
  <c r="AA35" i="16" s="1"/>
  <c r="K22" i="13"/>
  <c r="L22" i="15" s="1"/>
  <c r="T24" i="16" s="1"/>
  <c r="L66" i="15"/>
  <c r="T68" i="16" s="1"/>
  <c r="T46" i="15"/>
  <c r="U46" i="15" s="1"/>
  <c r="S46" i="15"/>
  <c r="T52" i="15"/>
  <c r="BY54" i="16"/>
  <c r="N22" i="15"/>
  <c r="AA24" i="16" s="1"/>
  <c r="N66" i="15"/>
  <c r="AA68" i="16" s="1"/>
  <c r="Q22" i="15"/>
  <c r="BQ24" i="16" s="1"/>
  <c r="Q66" i="15"/>
  <c r="BQ68" i="16" s="1"/>
  <c r="P58" i="13"/>
  <c r="Q58" i="15" s="1"/>
  <c r="BQ60" i="16" s="1"/>
  <c r="Q59" i="15"/>
  <c r="BQ61" i="16" s="1"/>
  <c r="BY56" i="16"/>
  <c r="BY41" i="16"/>
  <c r="S70" i="15"/>
  <c r="BY55" i="16"/>
  <c r="S77" i="15"/>
  <c r="S38" i="15"/>
  <c r="P32" i="13"/>
  <c r="Q32" i="15" s="1"/>
  <c r="BQ34" i="16" s="1"/>
  <c r="Q33" i="15"/>
  <c r="BQ35" i="16" s="1"/>
  <c r="BY23" i="16"/>
  <c r="BZ23" i="16" s="1"/>
  <c r="K32" i="13"/>
  <c r="L32" i="15" s="1"/>
  <c r="T34" i="16" s="1"/>
  <c r="L33" i="15"/>
  <c r="T35" i="16" s="1"/>
  <c r="N58" i="13"/>
  <c r="O58" i="15" s="1"/>
  <c r="BJ60" i="16" s="1"/>
  <c r="O59" i="15"/>
  <c r="BJ61" i="16" s="1"/>
  <c r="J22" i="15"/>
  <c r="J66" i="15"/>
  <c r="M68" i="16" s="1"/>
  <c r="BY57" i="16"/>
  <c r="T57" i="15"/>
  <c r="U57" i="15" s="1"/>
  <c r="S23" i="15"/>
  <c r="T38" i="15"/>
  <c r="T53" i="15"/>
  <c r="S25" i="15"/>
  <c r="T35" i="15"/>
  <c r="S28" i="15"/>
  <c r="S54" i="15"/>
  <c r="S57" i="15"/>
  <c r="AV35" i="16"/>
  <c r="T23" i="15"/>
  <c r="U23" i="15" s="1"/>
  <c r="BY42" i="16"/>
  <c r="AH77" i="16"/>
  <c r="N26" i="13"/>
  <c r="O26" i="15" s="1"/>
  <c r="BJ28" i="16" s="1"/>
  <c r="O27" i="15"/>
  <c r="BJ29" i="16" s="1"/>
  <c r="M35" i="16"/>
  <c r="L58" i="13"/>
  <c r="M58" i="15" s="1"/>
  <c r="BC60" i="16" s="1"/>
  <c r="M59" i="15"/>
  <c r="BC61" i="16" s="1"/>
  <c r="F31" i="16"/>
  <c r="BY31" i="16" s="1"/>
  <c r="S49" i="15"/>
  <c r="T55" i="15"/>
  <c r="S52" i="15"/>
  <c r="BY51" i="16"/>
  <c r="T44" i="15"/>
  <c r="U44" i="15" s="1"/>
  <c r="S55" i="15"/>
  <c r="T70" i="15"/>
  <c r="U70" i="15" s="1"/>
  <c r="Q27" i="15"/>
  <c r="BQ29" i="16" s="1"/>
  <c r="M58" i="13"/>
  <c r="N58" i="15" s="1"/>
  <c r="AA60" i="16" s="1"/>
  <c r="N59" i="15"/>
  <c r="AA61" i="16" s="1"/>
  <c r="L26" i="13"/>
  <c r="M26" i="15" s="1"/>
  <c r="BC28" i="16" s="1"/>
  <c r="M27" i="15"/>
  <c r="BC29" i="16" s="1"/>
  <c r="H56" i="15"/>
  <c r="M58" i="16"/>
  <c r="F58" i="16" s="1"/>
  <c r="K58" i="13"/>
  <c r="L58" i="15" s="1"/>
  <c r="T60" i="16" s="1"/>
  <c r="L59" i="15"/>
  <c r="T61" i="16" s="1"/>
  <c r="S71" i="15"/>
  <c r="H29" i="15"/>
  <c r="W29" i="15" s="1"/>
  <c r="T61" i="15"/>
  <c r="U61" i="15" s="1"/>
  <c r="S61" i="15"/>
  <c r="T40" i="15"/>
  <c r="T41" i="15"/>
  <c r="T43" i="15"/>
  <c r="T62" i="15"/>
  <c r="S31" i="15"/>
  <c r="K26" i="13"/>
  <c r="L26" i="15" s="1"/>
  <c r="T28" i="16" s="1"/>
  <c r="L27" i="15"/>
  <c r="T29" i="16" s="1"/>
  <c r="BY44" i="16"/>
  <c r="AV58" i="16"/>
  <c r="AO58" i="16" s="1"/>
  <c r="I56" i="15"/>
  <c r="J26" i="13"/>
  <c r="K26" i="15" s="1"/>
  <c r="K27" i="15"/>
  <c r="I58" i="13"/>
  <c r="J58" i="15" s="1"/>
  <c r="J59" i="15"/>
  <c r="BY38" i="16"/>
  <c r="T71" i="15"/>
  <c r="T47" i="15"/>
  <c r="U47" i="15" s="1"/>
  <c r="BY33" i="16"/>
  <c r="BZ33" i="16" s="1"/>
  <c r="BY81" i="16"/>
  <c r="BZ81" i="16" s="1"/>
  <c r="BY45" i="16"/>
  <c r="J58" i="13"/>
  <c r="K58" i="15" s="1"/>
  <c r="K59" i="15"/>
  <c r="I26" i="13"/>
  <c r="J26" i="15" s="1"/>
  <c r="J27" i="15"/>
  <c r="BY49" i="16"/>
  <c r="BZ49" i="16" s="1"/>
  <c r="S50" i="15"/>
  <c r="BY59" i="16"/>
  <c r="BZ59" i="16" s="1"/>
  <c r="BY69" i="16"/>
  <c r="BZ69" i="16" s="1"/>
  <c r="T79" i="15"/>
  <c r="U79" i="15" s="1"/>
  <c r="S81" i="15"/>
  <c r="N32" i="13"/>
  <c r="O32" i="15" s="1"/>
  <c r="BJ34" i="16" s="1"/>
  <c r="I32" i="13"/>
  <c r="P26" i="13"/>
  <c r="Q26" i="15" s="1"/>
  <c r="BQ28" i="16" s="1"/>
  <c r="L32" i="13"/>
  <c r="M32" i="15" s="1"/>
  <c r="BC34" i="16" s="1"/>
  <c r="M27" i="13"/>
  <c r="M19" i="13" s="1"/>
  <c r="K19" i="13"/>
  <c r="E75" i="13"/>
  <c r="E75" i="15" s="1"/>
  <c r="G56" i="13"/>
  <c r="D56" i="13"/>
  <c r="D56" i="15" s="1"/>
  <c r="AD29" i="20" l="1"/>
  <c r="W28" i="15"/>
  <c r="AD57" i="20"/>
  <c r="W56" i="15"/>
  <c r="K32" i="15"/>
  <c r="AV34" i="16" s="1"/>
  <c r="AO34" i="16" s="1"/>
  <c r="J30" i="13"/>
  <c r="J20" i="13" s="1"/>
  <c r="K20" i="15" s="1"/>
  <c r="J32" i="15"/>
  <c r="M34" i="16" s="1"/>
  <c r="I30" i="13"/>
  <c r="I20" i="13" s="1"/>
  <c r="J20" i="15" s="1"/>
  <c r="M22" i="16" s="1"/>
  <c r="S29" i="15"/>
  <c r="AD30" i="20"/>
  <c r="G58" i="14"/>
  <c r="D58" i="14" s="1"/>
  <c r="D57" i="20"/>
  <c r="I33" i="15"/>
  <c r="BA74" i="20"/>
  <c r="AG75" i="20"/>
  <c r="AH77" i="20"/>
  <c r="BB76" i="20"/>
  <c r="AZ77" i="20"/>
  <c r="AF78" i="20"/>
  <c r="BC78" i="20"/>
  <c r="AI79" i="20"/>
  <c r="AE79" i="20" s="1"/>
  <c r="P30" i="13"/>
  <c r="I66" i="15"/>
  <c r="I22" i="15"/>
  <c r="H66" i="15"/>
  <c r="AO35" i="16"/>
  <c r="AO68" i="16"/>
  <c r="M29" i="16"/>
  <c r="F68" i="16"/>
  <c r="AO24" i="16"/>
  <c r="AA67" i="16"/>
  <c r="F67" i="16" s="1"/>
  <c r="H65" i="15"/>
  <c r="M28" i="16"/>
  <c r="I59" i="15"/>
  <c r="AV61" i="16"/>
  <c r="AO61" i="16" s="1"/>
  <c r="M61" i="16"/>
  <c r="K30" i="13"/>
  <c r="AV60" i="16"/>
  <c r="AO60" i="16" s="1"/>
  <c r="I58" i="15"/>
  <c r="M60" i="16"/>
  <c r="BZ31" i="16"/>
  <c r="L30" i="13"/>
  <c r="L20" i="13" s="1"/>
  <c r="I27" i="15"/>
  <c r="AV29" i="16"/>
  <c r="AO29" i="16" s="1"/>
  <c r="AV28" i="16"/>
  <c r="AO28" i="16" s="1"/>
  <c r="I26" i="15"/>
  <c r="M24" i="16"/>
  <c r="G56" i="15"/>
  <c r="S56" i="15" s="1"/>
  <c r="D58" i="16"/>
  <c r="N30" i="13"/>
  <c r="N20" i="13" s="1"/>
  <c r="T56" i="15"/>
  <c r="U56" i="15" s="1"/>
  <c r="BY58" i="16"/>
  <c r="BZ58" i="16" s="1"/>
  <c r="M26" i="13"/>
  <c r="N26" i="15" s="1"/>
  <c r="AA28" i="16" s="1"/>
  <c r="N27" i="15"/>
  <c r="AA29" i="16" s="1"/>
  <c r="T28" i="15"/>
  <c r="U28" i="15" s="1"/>
  <c r="M30" i="13"/>
  <c r="M20" i="13" s="1"/>
  <c r="T29" i="15"/>
  <c r="U29" i="15" s="1"/>
  <c r="AD66" i="20" l="1"/>
  <c r="W65" i="15"/>
  <c r="AD67" i="20"/>
  <c r="W66" i="15"/>
  <c r="I32" i="15"/>
  <c r="P20" i="13"/>
  <c r="Q20" i="15" s="1"/>
  <c r="BQ22" i="16" s="1"/>
  <c r="J30" i="15"/>
  <c r="M32" i="16" s="1"/>
  <c r="K30" i="15"/>
  <c r="AV32" i="16" s="1"/>
  <c r="Q30" i="15"/>
  <c r="BQ32" i="16" s="1"/>
  <c r="AG74" i="20"/>
  <c r="BA73" i="20"/>
  <c r="BC77" i="20"/>
  <c r="AI78" i="20"/>
  <c r="AE78" i="20" s="1"/>
  <c r="AY78" i="20"/>
  <c r="AF77" i="20"/>
  <c r="AZ76" i="20"/>
  <c r="AH76" i="20"/>
  <c r="BB75" i="20"/>
  <c r="T66" i="15"/>
  <c r="U66" i="15" s="1"/>
  <c r="BY67" i="16"/>
  <c r="BZ67" i="16" s="1"/>
  <c r="N20" i="15"/>
  <c r="AA22" i="16" s="1"/>
  <c r="N30" i="15"/>
  <c r="AA32" i="16" s="1"/>
  <c r="K20" i="13"/>
  <c r="L30" i="15"/>
  <c r="T32" i="16" s="1"/>
  <c r="O20" i="15"/>
  <c r="BJ22" i="16" s="1"/>
  <c r="O30" i="15"/>
  <c r="BJ32" i="16" s="1"/>
  <c r="M20" i="15"/>
  <c r="BC22" i="16" s="1"/>
  <c r="M30" i="15"/>
  <c r="BC32" i="16" s="1"/>
  <c r="S65" i="15"/>
  <c r="T65" i="15"/>
  <c r="U65" i="15" s="1"/>
  <c r="BY68" i="16"/>
  <c r="BZ68" i="16" s="1"/>
  <c r="I20" i="15" l="1"/>
  <c r="AV22" i="16"/>
  <c r="AO22" i="16" s="1"/>
  <c r="L20" i="15"/>
  <c r="T22" i="16" s="1"/>
  <c r="BC76" i="20"/>
  <c r="AI77" i="20"/>
  <c r="BA72" i="20"/>
  <c r="AG73" i="20"/>
  <c r="BB74" i="20"/>
  <c r="AH75" i="20"/>
  <c r="AZ75" i="20"/>
  <c r="AF76" i="20"/>
  <c r="AY77" i="20"/>
  <c r="AE77" i="20"/>
  <c r="I30" i="15"/>
  <c r="AO32" i="16"/>
  <c r="AH74" i="20" l="1"/>
  <c r="BB73" i="20"/>
  <c r="BA71" i="20"/>
  <c r="AG72" i="20"/>
  <c r="AI76" i="20"/>
  <c r="AE76" i="20" s="1"/>
  <c r="BC75" i="20"/>
  <c r="AZ74" i="20"/>
  <c r="AY75" i="20"/>
  <c r="AF75" i="20"/>
  <c r="AY76" i="20"/>
  <c r="BC74" i="20" l="1"/>
  <c r="AI75" i="20"/>
  <c r="AG71" i="20"/>
  <c r="BA70" i="20"/>
  <c r="AE75" i="20"/>
  <c r="AF74" i="20"/>
  <c r="AY74" i="20"/>
  <c r="AZ73" i="20"/>
  <c r="BB72" i="20"/>
  <c r="AH73" i="20"/>
  <c r="AZ72" i="20" l="1"/>
  <c r="AF73" i="20"/>
  <c r="BA69" i="20"/>
  <c r="AG70" i="20"/>
  <c r="BB71" i="20"/>
  <c r="AH72" i="20"/>
  <c r="BC73" i="20"/>
  <c r="AI74" i="20"/>
  <c r="AE74" i="20" s="1"/>
  <c r="AI73" i="20" l="1"/>
  <c r="BC72" i="20"/>
  <c r="AH71" i="20"/>
  <c r="BB70" i="20"/>
  <c r="AE73" i="20"/>
  <c r="BA68" i="20"/>
  <c r="AG69" i="20"/>
  <c r="AY73" i="20"/>
  <c r="AZ71" i="20"/>
  <c r="AY72" i="20"/>
  <c r="AF72" i="20"/>
  <c r="AZ70" i="20" l="1"/>
  <c r="AF71" i="20"/>
  <c r="AG68" i="20"/>
  <c r="BA67" i="20"/>
  <c r="BB69" i="20"/>
  <c r="AH70" i="20"/>
  <c r="BC71" i="20"/>
  <c r="AI72" i="20"/>
  <c r="AE72" i="20" s="1"/>
  <c r="BC70" i="20" l="1"/>
  <c r="AI71" i="20"/>
  <c r="BA66" i="20"/>
  <c r="AG67" i="20"/>
  <c r="AF70" i="20"/>
  <c r="AZ69" i="20"/>
  <c r="AY70" i="20"/>
  <c r="AE71" i="20"/>
  <c r="AY71" i="20"/>
  <c r="BB68" i="20"/>
  <c r="AH69" i="20"/>
  <c r="AH68" i="20" l="1"/>
  <c r="BB67" i="20"/>
  <c r="AZ68" i="20"/>
  <c r="AF69" i="20"/>
  <c r="BA65" i="20"/>
  <c r="AG66" i="20"/>
  <c r="AI70" i="20"/>
  <c r="AE70" i="20" s="1"/>
  <c r="BC69" i="20"/>
  <c r="BC68" i="20" l="1"/>
  <c r="AI69" i="20"/>
  <c r="BA64" i="20"/>
  <c r="AG65" i="20"/>
  <c r="AF68" i="20"/>
  <c r="AY68" i="20"/>
  <c r="AZ67" i="20"/>
  <c r="AY69" i="20"/>
  <c r="AH67" i="20"/>
  <c r="BB66" i="20"/>
  <c r="AE69" i="20"/>
  <c r="AH66" i="20" l="1"/>
  <c r="BB65" i="20"/>
  <c r="AZ66" i="20"/>
  <c r="AF67" i="20"/>
  <c r="BA63" i="20"/>
  <c r="AG64" i="20"/>
  <c r="BC67" i="20"/>
  <c r="AI68" i="20"/>
  <c r="AE68" i="20" s="1"/>
  <c r="AI67" i="20" l="1"/>
  <c r="BC66" i="20"/>
  <c r="BA62" i="20"/>
  <c r="AG63" i="20"/>
  <c r="AE67" i="20"/>
  <c r="AZ65" i="20"/>
  <c r="AY66" i="20"/>
  <c r="AF66" i="20"/>
  <c r="AY67" i="20"/>
  <c r="AH65" i="20"/>
  <c r="BB64" i="20"/>
  <c r="BB63" i="20" l="1"/>
  <c r="AH64" i="20"/>
  <c r="AZ64" i="20"/>
  <c r="AF65" i="20"/>
  <c r="AG62" i="20"/>
  <c r="BA61" i="20"/>
  <c r="BC65" i="20"/>
  <c r="AI66" i="20"/>
  <c r="AE66" i="20" s="1"/>
  <c r="BC64" i="20" l="1"/>
  <c r="AI65" i="20"/>
  <c r="AE65" i="20" s="1"/>
  <c r="AY65" i="20"/>
  <c r="AZ63" i="20"/>
  <c r="AF64" i="20"/>
  <c r="AY64" i="20"/>
  <c r="BA60" i="20"/>
  <c r="AG61" i="20"/>
  <c r="BB62" i="20"/>
  <c r="AH63" i="20"/>
  <c r="AH62" i="20" l="1"/>
  <c r="BB61" i="20"/>
  <c r="AZ62" i="20"/>
  <c r="AF63" i="20"/>
  <c r="BA59" i="20"/>
  <c r="AG60" i="20"/>
  <c r="BC63" i="20"/>
  <c r="AI64" i="20"/>
  <c r="AE64" i="20" s="1"/>
  <c r="BC62" i="20" l="1"/>
  <c r="AI63" i="20"/>
  <c r="AG59" i="20"/>
  <c r="BA58" i="20"/>
  <c r="AE63" i="20"/>
  <c r="BB60" i="20"/>
  <c r="AH61" i="20"/>
  <c r="AY63" i="20"/>
  <c r="AY62" i="20"/>
  <c r="AF62" i="20"/>
  <c r="AZ61" i="20"/>
  <c r="BB59" i="20" l="1"/>
  <c r="AH60" i="20"/>
  <c r="AZ60" i="20"/>
  <c r="AF61" i="20"/>
  <c r="BA57" i="20"/>
  <c r="AG58" i="20"/>
  <c r="AI62" i="20"/>
  <c r="AE62" i="20" s="1"/>
  <c r="BC61" i="20"/>
  <c r="BA56" i="20" l="1"/>
  <c r="AG57" i="20"/>
  <c r="AZ59" i="20"/>
  <c r="AF60" i="20"/>
  <c r="AI61" i="20"/>
  <c r="AE61" i="20" s="1"/>
  <c r="BC60" i="20"/>
  <c r="AY61" i="20"/>
  <c r="AH59" i="20"/>
  <c r="BB58" i="20"/>
  <c r="BC59" i="20" l="1"/>
  <c r="AI60" i="20"/>
  <c r="AY60" i="20"/>
  <c r="AY59" i="20"/>
  <c r="AZ58" i="20"/>
  <c r="AF59" i="20"/>
  <c r="AH58" i="20"/>
  <c r="BB57" i="20"/>
  <c r="AE60" i="20"/>
  <c r="AG56" i="20"/>
  <c r="BA55" i="20"/>
  <c r="AH57" i="20" l="1"/>
  <c r="BB56" i="20"/>
  <c r="AZ57" i="20"/>
  <c r="AF58" i="20"/>
  <c r="BA54" i="20"/>
  <c r="AG55" i="20"/>
  <c r="BC58" i="20"/>
  <c r="AI59" i="20"/>
  <c r="AE59" i="20" s="1"/>
  <c r="AI58" i="20" l="1"/>
  <c r="BC57" i="20"/>
  <c r="BA53" i="20"/>
  <c r="AG54" i="20"/>
  <c r="AE58" i="20"/>
  <c r="AY58" i="20"/>
  <c r="AZ56" i="20"/>
  <c r="AY57" i="20"/>
  <c r="AF57" i="20"/>
  <c r="AH56" i="20"/>
  <c r="BB55" i="20"/>
  <c r="BB54" i="20" l="1"/>
  <c r="AH55" i="20"/>
  <c r="BC56" i="20"/>
  <c r="AI57" i="20"/>
  <c r="AE57" i="20" s="1"/>
  <c r="AY56" i="20"/>
  <c r="AZ55" i="20"/>
  <c r="AF56" i="20"/>
  <c r="BA52" i="20"/>
  <c r="AG53" i="20"/>
  <c r="BA51" i="20" l="1"/>
  <c r="AG52" i="20"/>
  <c r="BB53" i="20"/>
  <c r="AH54" i="20"/>
  <c r="AZ54" i="20"/>
  <c r="AF55" i="20"/>
  <c r="BC55" i="20"/>
  <c r="AY55" i="20" s="1"/>
  <c r="AI56" i="20"/>
  <c r="AE56" i="20" s="1"/>
  <c r="AZ53" i="20" l="1"/>
  <c r="AF54" i="20"/>
  <c r="BC54" i="20"/>
  <c r="AI55" i="20"/>
  <c r="AE55" i="20"/>
  <c r="AH53" i="20"/>
  <c r="BB52" i="20"/>
  <c r="BA50" i="20"/>
  <c r="AG51" i="20"/>
  <c r="BA49" i="20" l="1"/>
  <c r="AG50" i="20"/>
  <c r="BC53" i="20"/>
  <c r="AI54" i="20"/>
  <c r="AE54" i="20"/>
  <c r="AH52" i="20"/>
  <c r="BB51" i="20"/>
  <c r="AY54" i="20"/>
  <c r="AY53" i="20"/>
  <c r="AZ52" i="20"/>
  <c r="AF53" i="20"/>
  <c r="AF52" i="20" l="1"/>
  <c r="AZ51" i="20"/>
  <c r="BB50" i="20"/>
  <c r="AH51" i="20"/>
  <c r="BC52" i="20"/>
  <c r="AI53" i="20"/>
  <c r="AE53" i="20" s="1"/>
  <c r="BA48" i="20"/>
  <c r="AG49" i="20"/>
  <c r="BC51" i="20" l="1"/>
  <c r="AI52" i="20"/>
  <c r="AZ50" i="20"/>
  <c r="AY51" i="20"/>
  <c r="AF51" i="20"/>
  <c r="AY52" i="20"/>
  <c r="BA47" i="20"/>
  <c r="AG48" i="20"/>
  <c r="AH50" i="20"/>
  <c r="BB49" i="20"/>
  <c r="AE52" i="20"/>
  <c r="BB48" i="20" l="1"/>
  <c r="AH49" i="20"/>
  <c r="BA46" i="20"/>
  <c r="AG47" i="20"/>
  <c r="AF50" i="20"/>
  <c r="AZ49" i="20"/>
  <c r="BC50" i="20"/>
  <c r="AI51" i="20"/>
  <c r="AE51" i="20" s="1"/>
  <c r="BC49" i="20" l="1"/>
  <c r="AI50" i="20"/>
  <c r="AE50" i="20" s="1"/>
  <c r="AF49" i="20"/>
  <c r="AZ48" i="20"/>
  <c r="AY49" i="20"/>
  <c r="BA45" i="20"/>
  <c r="AG46" i="20"/>
  <c r="AY50" i="20"/>
  <c r="BB47" i="20"/>
  <c r="AH48" i="20"/>
  <c r="BB46" i="20" l="1"/>
  <c r="AH47" i="20"/>
  <c r="BA44" i="20"/>
  <c r="AG45" i="20"/>
  <c r="AZ47" i="20"/>
  <c r="AF48" i="20"/>
  <c r="AE49" i="20"/>
  <c r="AI49" i="20"/>
  <c r="BC48" i="20"/>
  <c r="AZ46" i="20" l="1"/>
  <c r="AF47" i="20"/>
  <c r="AI48" i="20"/>
  <c r="BC47" i="20"/>
  <c r="AY48" i="20"/>
  <c r="AG44" i="20"/>
  <c r="BA43" i="20"/>
  <c r="AE48" i="20"/>
  <c r="AH46" i="20"/>
  <c r="BB45" i="20"/>
  <c r="BB44" i="20" l="1"/>
  <c r="AH45" i="20"/>
  <c r="BA42" i="20"/>
  <c r="AG43" i="20"/>
  <c r="AZ45" i="20"/>
  <c r="AF46" i="20"/>
  <c r="BC46" i="20"/>
  <c r="AI47" i="20"/>
  <c r="AE47" i="20" s="1"/>
  <c r="AY47" i="20"/>
  <c r="AZ44" i="20" l="1"/>
  <c r="AF45" i="20"/>
  <c r="BC45" i="20"/>
  <c r="AY45" i="20" s="1"/>
  <c r="AI46" i="20"/>
  <c r="AE46" i="20" s="1"/>
  <c r="AY46" i="20"/>
  <c r="BA41" i="20"/>
  <c r="AG42" i="20"/>
  <c r="AH44" i="20"/>
  <c r="BB43" i="20"/>
  <c r="BB42" i="20" l="1"/>
  <c r="AH43" i="20"/>
  <c r="AG41" i="20"/>
  <c r="BA40" i="20"/>
  <c r="BC44" i="20"/>
  <c r="AI45" i="20"/>
  <c r="AE45" i="20"/>
  <c r="AF44" i="20"/>
  <c r="AZ43" i="20"/>
  <c r="AY44" i="20"/>
  <c r="AZ42" i="20" l="1"/>
  <c r="AF43" i="20"/>
  <c r="BC43" i="20"/>
  <c r="AI44" i="20"/>
  <c r="AE44" i="20" s="1"/>
  <c r="BA39" i="20"/>
  <c r="AG40" i="20"/>
  <c r="BB41" i="20"/>
  <c r="AH42" i="20"/>
  <c r="AH41" i="20" l="1"/>
  <c r="BB40" i="20"/>
  <c r="BA38" i="20"/>
  <c r="AG39" i="20"/>
  <c r="AI43" i="20"/>
  <c r="BC42" i="20"/>
  <c r="AY43" i="20"/>
  <c r="AE43" i="20"/>
  <c r="AZ41" i="20"/>
  <c r="AY42" i="20"/>
  <c r="AF42" i="20"/>
  <c r="AF41" i="20" l="1"/>
  <c r="AZ40" i="20"/>
  <c r="BC41" i="20"/>
  <c r="AI42" i="20"/>
  <c r="AE42" i="20" s="1"/>
  <c r="BA37" i="20"/>
  <c r="AG38" i="20"/>
  <c r="BB39" i="20"/>
  <c r="AH40" i="20"/>
  <c r="BC40" i="20" l="1"/>
  <c r="AI41" i="20"/>
  <c r="AH39" i="20"/>
  <c r="BB38" i="20"/>
  <c r="BA36" i="20"/>
  <c r="AG37" i="20"/>
  <c r="AY40" i="20"/>
  <c r="AZ39" i="20"/>
  <c r="AF40" i="20"/>
  <c r="AE41" i="20"/>
  <c r="AY41" i="20"/>
  <c r="AH38" i="20" l="1"/>
  <c r="BB37" i="20"/>
  <c r="AZ38" i="20"/>
  <c r="AF39" i="20"/>
  <c r="BA35" i="20"/>
  <c r="AG36" i="20"/>
  <c r="AI40" i="20"/>
  <c r="AE40" i="20" s="1"/>
  <c r="BC39" i="20"/>
  <c r="BC38" i="20" l="1"/>
  <c r="AI39" i="20"/>
  <c r="AE39" i="20"/>
  <c r="AG35" i="20"/>
  <c r="BA34" i="20"/>
  <c r="AY38" i="20"/>
  <c r="AF38" i="20"/>
  <c r="AZ37" i="20"/>
  <c r="AY39" i="20"/>
  <c r="BB36" i="20"/>
  <c r="AH37" i="20"/>
  <c r="BB35" i="20" l="1"/>
  <c r="AH36" i="20"/>
  <c r="AF37" i="20"/>
  <c r="AZ36" i="20"/>
  <c r="BA33" i="20"/>
  <c r="AG34" i="20"/>
  <c r="BC37" i="20"/>
  <c r="AI38" i="20"/>
  <c r="AE38" i="20" s="1"/>
  <c r="BA32" i="20" l="1"/>
  <c r="AG33" i="20"/>
  <c r="AI37" i="20"/>
  <c r="AE37" i="20" s="1"/>
  <c r="BC36" i="20"/>
  <c r="AY37" i="20"/>
  <c r="AZ35" i="20"/>
  <c r="AY36" i="20"/>
  <c r="AF36" i="20"/>
  <c r="AH35" i="20"/>
  <c r="BB34" i="20"/>
  <c r="AH34" i="20" l="1"/>
  <c r="BB33" i="20"/>
  <c r="AZ34" i="20"/>
  <c r="AF35" i="20"/>
  <c r="BC35" i="20"/>
  <c r="AI36" i="20"/>
  <c r="AE36" i="20" s="1"/>
  <c r="AG32" i="20"/>
  <c r="BA31" i="20"/>
  <c r="BA30" i="20" l="1"/>
  <c r="AG31" i="20"/>
  <c r="BC34" i="20"/>
  <c r="AI35" i="20"/>
  <c r="AE35" i="20"/>
  <c r="AZ33" i="20"/>
  <c r="AF34" i="20"/>
  <c r="BB32" i="20"/>
  <c r="AH33" i="20"/>
  <c r="AZ32" i="20" l="1"/>
  <c r="AF33" i="20"/>
  <c r="AH32" i="20"/>
  <c r="BB31" i="20"/>
  <c r="AI34" i="20"/>
  <c r="AE34" i="20" s="1"/>
  <c r="BC33" i="20"/>
  <c r="BA29" i="20"/>
  <c r="AG30" i="20"/>
  <c r="AG29" i="20" l="1"/>
  <c r="BA28" i="20"/>
  <c r="BC32" i="20"/>
  <c r="AI33" i="20"/>
  <c r="BB30" i="20"/>
  <c r="AH31" i="20"/>
  <c r="AE33" i="20"/>
  <c r="AZ31" i="20"/>
  <c r="AF32" i="20"/>
  <c r="AZ30" i="20" l="1"/>
  <c r="BB29" i="20"/>
  <c r="AH30" i="20"/>
  <c r="BC31" i="20"/>
  <c r="AI32" i="20"/>
  <c r="AE32" i="20" s="1"/>
  <c r="BA27" i="20"/>
  <c r="AG28" i="20"/>
  <c r="BC30" i="20" l="1"/>
  <c r="AI31" i="20"/>
  <c r="AH29" i="20"/>
  <c r="BB28" i="20"/>
  <c r="BA26" i="20"/>
  <c r="AG27" i="20"/>
  <c r="AZ29" i="20"/>
  <c r="AZ28" i="20" l="1"/>
  <c r="BA25" i="20"/>
  <c r="BB27" i="20"/>
  <c r="AH28" i="20"/>
  <c r="BC29" i="20"/>
  <c r="AI30" i="20"/>
  <c r="BB26" i="20" l="1"/>
  <c r="BC28" i="20"/>
  <c r="AI29" i="20"/>
  <c r="BA24" i="20"/>
  <c r="AG25" i="20"/>
  <c r="AZ27" i="20"/>
  <c r="AZ26" i="20" l="1"/>
  <c r="AG24" i="20"/>
  <c r="BA23" i="20"/>
  <c r="AI28" i="20"/>
  <c r="BC27" i="20"/>
  <c r="AH26" i="20"/>
  <c r="BB25" i="20"/>
  <c r="BB24" i="20" l="1"/>
  <c r="AH25" i="20"/>
  <c r="BC26" i="20"/>
  <c r="AI27" i="20"/>
  <c r="BA22" i="20"/>
  <c r="AG23" i="20"/>
  <c r="AZ25" i="20"/>
  <c r="AF25" i="20" l="1"/>
  <c r="AZ24" i="20"/>
  <c r="BA21" i="20"/>
  <c r="AG22" i="20"/>
  <c r="BC25" i="20"/>
  <c r="AI26" i="20"/>
  <c r="AH24" i="20"/>
  <c r="BB23" i="20"/>
  <c r="BB22" i="20" l="1"/>
  <c r="AH23" i="20"/>
  <c r="AI25" i="20"/>
  <c r="AE25" i="20" s="1"/>
  <c r="BC24" i="20"/>
  <c r="BA20" i="20"/>
  <c r="AG21" i="20"/>
  <c r="AZ23" i="20"/>
  <c r="AF24" i="20"/>
  <c r="AZ22" i="20" l="1"/>
  <c r="AF23" i="20"/>
  <c r="BC23" i="20"/>
  <c r="AI24" i="20"/>
  <c r="AE24" i="20" s="1"/>
  <c r="BB21" i="20"/>
  <c r="AH22" i="20"/>
  <c r="BB20" i="20" l="1"/>
  <c r="AH21" i="20"/>
  <c r="BC22" i="20"/>
  <c r="AI23" i="20"/>
  <c r="AE23" i="20" s="1"/>
  <c r="AZ21" i="20"/>
  <c r="AF22" i="20"/>
  <c r="AZ20" i="20" l="1"/>
  <c r="BC21" i="20"/>
  <c r="AI22" i="20"/>
  <c r="AE22" i="20" s="1"/>
  <c r="BC20" i="20" l="1"/>
  <c r="AI21" i="20"/>
  <c r="F81" i="13" l="1"/>
  <c r="F80" i="13"/>
  <c r="F79" i="13"/>
  <c r="F78" i="13"/>
  <c r="F77" i="13"/>
  <c r="F76" i="13"/>
  <c r="F74" i="13"/>
  <c r="F72" i="13"/>
  <c r="F71" i="13"/>
  <c r="F70" i="13"/>
  <c r="F69" i="13"/>
  <c r="F68" i="13"/>
  <c r="F67" i="13"/>
  <c r="F65" i="13"/>
  <c r="F62" i="13"/>
  <c r="F61" i="13"/>
  <c r="F60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1" i="13"/>
  <c r="F29" i="13"/>
  <c r="F28" i="13"/>
  <c r="F23" i="13"/>
  <c r="F21" i="13"/>
  <c r="E73" i="13"/>
  <c r="E66" i="13"/>
  <c r="E64" i="13"/>
  <c r="E64" i="15" s="1"/>
  <c r="E59" i="13"/>
  <c r="E33" i="13"/>
  <c r="E27" i="13"/>
  <c r="E27" i="15" s="1"/>
  <c r="O73" i="13"/>
  <c r="O64" i="13"/>
  <c r="P64" i="15" s="1"/>
  <c r="O59" i="13"/>
  <c r="P59" i="15" s="1"/>
  <c r="O33" i="13"/>
  <c r="O27" i="13"/>
  <c r="O19" i="13" s="1"/>
  <c r="G64" i="13"/>
  <c r="G21" i="13"/>
  <c r="H21" i="13"/>
  <c r="H22" i="13"/>
  <c r="L24" i="14" s="1"/>
  <c r="G23" i="13"/>
  <c r="H23" i="13"/>
  <c r="H26" i="13"/>
  <c r="H27" i="13"/>
  <c r="L29" i="14" s="1"/>
  <c r="G28" i="13"/>
  <c r="H28" i="13"/>
  <c r="L30" i="14" s="1"/>
  <c r="G29" i="13"/>
  <c r="H29" i="13"/>
  <c r="H30" i="13"/>
  <c r="L32" i="14" s="1"/>
  <c r="G31" i="13"/>
  <c r="H31" i="13"/>
  <c r="L33" i="14" s="1"/>
  <c r="H32" i="13"/>
  <c r="L34" i="14" s="1"/>
  <c r="H33" i="13"/>
  <c r="L35" i="14" s="1"/>
  <c r="G34" i="13"/>
  <c r="H34" i="13"/>
  <c r="L36" i="14" s="1"/>
  <c r="G35" i="13"/>
  <c r="H35" i="13"/>
  <c r="G36" i="13"/>
  <c r="H36" i="13"/>
  <c r="L38" i="14" s="1"/>
  <c r="G37" i="13"/>
  <c r="H37" i="13"/>
  <c r="L39" i="14" s="1"/>
  <c r="G38" i="13"/>
  <c r="H38" i="13"/>
  <c r="G39" i="13"/>
  <c r="H39" i="13"/>
  <c r="L41" i="14" s="1"/>
  <c r="G40" i="13"/>
  <c r="H40" i="13"/>
  <c r="L42" i="14" s="1"/>
  <c r="G41" i="13"/>
  <c r="H41" i="13"/>
  <c r="G42" i="13"/>
  <c r="H42" i="13"/>
  <c r="L44" i="14" s="1"/>
  <c r="G43" i="13"/>
  <c r="H43" i="13"/>
  <c r="L45" i="14" s="1"/>
  <c r="G44" i="13"/>
  <c r="H44" i="13"/>
  <c r="G45" i="13"/>
  <c r="H45" i="13"/>
  <c r="G46" i="13"/>
  <c r="H46" i="13"/>
  <c r="L48" i="14" s="1"/>
  <c r="G47" i="13"/>
  <c r="H47" i="13"/>
  <c r="G48" i="13"/>
  <c r="H48" i="13"/>
  <c r="L50" i="14" s="1"/>
  <c r="G49" i="13"/>
  <c r="H49" i="13"/>
  <c r="L51" i="14" s="1"/>
  <c r="G50" i="13"/>
  <c r="H50" i="13"/>
  <c r="G51" i="13"/>
  <c r="H51" i="13"/>
  <c r="G52" i="13"/>
  <c r="H52" i="13"/>
  <c r="L54" i="14" s="1"/>
  <c r="G53" i="13"/>
  <c r="H53" i="13"/>
  <c r="G54" i="13"/>
  <c r="H54" i="13"/>
  <c r="L56" i="14" s="1"/>
  <c r="G55" i="13"/>
  <c r="H55" i="13"/>
  <c r="L57" i="14" s="1"/>
  <c r="H56" i="13"/>
  <c r="G57" i="13"/>
  <c r="H57" i="13"/>
  <c r="H58" i="13"/>
  <c r="L60" i="14" s="1"/>
  <c r="H59" i="13"/>
  <c r="L61" i="14" s="1"/>
  <c r="G60" i="13"/>
  <c r="H60" i="13"/>
  <c r="L62" i="14" s="1"/>
  <c r="G61" i="13"/>
  <c r="H61" i="13"/>
  <c r="G62" i="13"/>
  <c r="H62" i="13"/>
  <c r="G63" i="13"/>
  <c r="H64" i="13"/>
  <c r="O63" i="15" s="1"/>
  <c r="G65" i="13"/>
  <c r="H65" i="13"/>
  <c r="AI66" i="21" s="1"/>
  <c r="H66" i="13"/>
  <c r="H67" i="13"/>
  <c r="L69" i="14" s="1"/>
  <c r="H68" i="13"/>
  <c r="L70" i="14" s="1"/>
  <c r="H69" i="13"/>
  <c r="L71" i="14" s="1"/>
  <c r="H70" i="13"/>
  <c r="L72" i="14" s="1"/>
  <c r="H71" i="13"/>
  <c r="H72" i="13"/>
  <c r="G74" i="13"/>
  <c r="AH75" i="21" s="1"/>
  <c r="H74" i="13"/>
  <c r="AI75" i="21" s="1"/>
  <c r="G76" i="13"/>
  <c r="H76" i="13"/>
  <c r="G77" i="13"/>
  <c r="H77" i="13"/>
  <c r="L79" i="14" s="1"/>
  <c r="G79" i="13"/>
  <c r="H79" i="13"/>
  <c r="G80" i="13"/>
  <c r="H80" i="13"/>
  <c r="L82" i="14" s="1"/>
  <c r="D75" i="13"/>
  <c r="D72" i="13"/>
  <c r="D71" i="13"/>
  <c r="D70" i="13"/>
  <c r="D69" i="13"/>
  <c r="D68" i="13"/>
  <c r="D67" i="13"/>
  <c r="D66" i="13"/>
  <c r="D64" i="13"/>
  <c r="D59" i="13"/>
  <c r="D33" i="13"/>
  <c r="D27" i="13"/>
  <c r="BJ65" i="16" l="1"/>
  <c r="AO65" i="16" s="1"/>
  <c r="BY65" i="16" s="1"/>
  <c r="I63" i="15"/>
  <c r="T63" i="15" s="1"/>
  <c r="H63" i="13"/>
  <c r="L65" i="14" s="1"/>
  <c r="L28" i="14"/>
  <c r="O25" i="15"/>
  <c r="R29" i="13"/>
  <c r="G46" i="14"/>
  <c r="D46" i="14" s="1"/>
  <c r="D45" i="20"/>
  <c r="G33" i="14"/>
  <c r="D32" i="20"/>
  <c r="G67" i="14"/>
  <c r="D67" i="14" s="1"/>
  <c r="AH66" i="21"/>
  <c r="D66" i="20"/>
  <c r="G66" i="14"/>
  <c r="D66" i="14" s="1"/>
  <c r="AH65" i="21"/>
  <c r="AH31" i="21" s="1"/>
  <c r="AH21" i="21" s="1"/>
  <c r="D65" i="20"/>
  <c r="G50" i="14"/>
  <c r="D49" i="20"/>
  <c r="G47" i="14"/>
  <c r="D47" i="14" s="1"/>
  <c r="D46" i="20"/>
  <c r="L66" i="14"/>
  <c r="T66" i="14" s="1"/>
  <c r="U66" i="14" s="1"/>
  <c r="AI65" i="21"/>
  <c r="AI31" i="21" s="1"/>
  <c r="AI21" i="21" s="1"/>
  <c r="G63" i="14"/>
  <c r="D63" i="14" s="1"/>
  <c r="D62" i="20"/>
  <c r="G30" i="14"/>
  <c r="D30" i="14" s="1"/>
  <c r="D29" i="20"/>
  <c r="G49" i="14"/>
  <c r="D49" i="14" s="1"/>
  <c r="D48" i="20"/>
  <c r="P73" i="15"/>
  <c r="AH75" i="16" s="1"/>
  <c r="O24" i="13"/>
  <c r="P24" i="15" s="1"/>
  <c r="AH26" i="16" s="1"/>
  <c r="G62" i="14"/>
  <c r="D62" i="14" s="1"/>
  <c r="D61" i="20"/>
  <c r="G48" i="14"/>
  <c r="D48" i="14" s="1"/>
  <c r="D47" i="20"/>
  <c r="L81" i="14"/>
  <c r="I81" i="14" s="1"/>
  <c r="AI80" i="21"/>
  <c r="G81" i="14"/>
  <c r="D81" i="14" s="1"/>
  <c r="AH80" i="21"/>
  <c r="D80" i="20"/>
  <c r="G25" i="14"/>
  <c r="D25" i="14" s="1"/>
  <c r="D24" i="20"/>
  <c r="G23" i="14"/>
  <c r="D23" i="14" s="1"/>
  <c r="D22" i="20"/>
  <c r="L67" i="14"/>
  <c r="I67" i="14" s="1"/>
  <c r="L31" i="14"/>
  <c r="I31" i="14" s="1"/>
  <c r="Q29" i="13"/>
  <c r="G31" i="14"/>
  <c r="D31" i="14" s="1"/>
  <c r="D30" i="20"/>
  <c r="G59" i="14"/>
  <c r="D59" i="14" s="1"/>
  <c r="D58" i="20"/>
  <c r="G82" i="14"/>
  <c r="T82" i="14" s="1"/>
  <c r="D81" i="20"/>
  <c r="G78" i="14"/>
  <c r="D77" i="20"/>
  <c r="L76" i="14"/>
  <c r="G79" i="14"/>
  <c r="D78" i="20"/>
  <c r="G76" i="14"/>
  <c r="D75" i="20"/>
  <c r="L73" i="14"/>
  <c r="I73" i="14" s="1"/>
  <c r="L74" i="14"/>
  <c r="I74" i="14" s="1"/>
  <c r="L68" i="14"/>
  <c r="I68" i="14" s="1"/>
  <c r="G65" i="14"/>
  <c r="D64" i="20"/>
  <c r="G64" i="14"/>
  <c r="D63" i="20"/>
  <c r="G57" i="14"/>
  <c r="D56" i="20"/>
  <c r="G51" i="14"/>
  <c r="T51" i="14" s="1"/>
  <c r="D50" i="20"/>
  <c r="G56" i="14"/>
  <c r="T56" i="14" s="1"/>
  <c r="D55" i="20"/>
  <c r="G55" i="14"/>
  <c r="D54" i="20"/>
  <c r="G54" i="14"/>
  <c r="D53" i="20"/>
  <c r="G53" i="14"/>
  <c r="D52" i="20"/>
  <c r="G52" i="14"/>
  <c r="D51" i="20"/>
  <c r="G39" i="14"/>
  <c r="T39" i="14" s="1"/>
  <c r="D38" i="20"/>
  <c r="G43" i="14"/>
  <c r="D42" i="20"/>
  <c r="G37" i="14"/>
  <c r="D36" i="20"/>
  <c r="G45" i="14"/>
  <c r="D44" i="20"/>
  <c r="G44" i="14"/>
  <c r="D43" i="20"/>
  <c r="G36" i="14"/>
  <c r="D35" i="20"/>
  <c r="G42" i="14"/>
  <c r="T42" i="14" s="1"/>
  <c r="D41" i="20"/>
  <c r="G41" i="14"/>
  <c r="T41" i="14" s="1"/>
  <c r="D40" i="20"/>
  <c r="G40" i="14"/>
  <c r="D39" i="20"/>
  <c r="G38" i="14"/>
  <c r="D37" i="20"/>
  <c r="O26" i="13"/>
  <c r="P27" i="15"/>
  <c r="O32" i="13"/>
  <c r="P32" i="15" s="1"/>
  <c r="P33" i="15"/>
  <c r="AH61" i="16"/>
  <c r="F61" i="16" s="1"/>
  <c r="H59" i="15"/>
  <c r="AH66" i="16"/>
  <c r="F66" i="16" s="1"/>
  <c r="H64" i="15"/>
  <c r="I56" i="14"/>
  <c r="I50" i="14"/>
  <c r="I44" i="14"/>
  <c r="I38" i="14"/>
  <c r="R62" i="13"/>
  <c r="L64" i="14"/>
  <c r="I72" i="14"/>
  <c r="R61" i="13"/>
  <c r="S61" i="13" s="1"/>
  <c r="L63" i="14"/>
  <c r="I30" i="14"/>
  <c r="N30" i="14" s="1"/>
  <c r="O30" i="14" s="1"/>
  <c r="T30" i="14"/>
  <c r="U30" i="14" s="1"/>
  <c r="I71" i="14"/>
  <c r="R53" i="13"/>
  <c r="L55" i="14"/>
  <c r="R47" i="13"/>
  <c r="S47" i="13" s="1"/>
  <c r="L49" i="14"/>
  <c r="R41" i="13"/>
  <c r="L43" i="14"/>
  <c r="R35" i="13"/>
  <c r="L37" i="14"/>
  <c r="D59" i="15"/>
  <c r="D58" i="13"/>
  <c r="D58" i="15" s="1"/>
  <c r="I70" i="14"/>
  <c r="I62" i="14"/>
  <c r="T62" i="14"/>
  <c r="U62" i="14" s="1"/>
  <c r="I29" i="14"/>
  <c r="Q77" i="13"/>
  <c r="F64" i="13"/>
  <c r="Q64" i="13" s="1"/>
  <c r="D64" i="15"/>
  <c r="I69" i="14"/>
  <c r="I54" i="14"/>
  <c r="I48" i="14"/>
  <c r="N48" i="14" s="1"/>
  <c r="O48" i="14" s="1"/>
  <c r="I42" i="14"/>
  <c r="I36" i="14"/>
  <c r="I28" i="14"/>
  <c r="Q61" i="13"/>
  <c r="I61" i="14"/>
  <c r="R23" i="13"/>
  <c r="L25" i="14"/>
  <c r="Q35" i="13"/>
  <c r="Q47" i="13"/>
  <c r="Q62" i="13"/>
  <c r="Q79" i="13"/>
  <c r="I82" i="14"/>
  <c r="I60" i="14"/>
  <c r="Q51" i="13"/>
  <c r="L53" i="14"/>
  <c r="R45" i="13"/>
  <c r="S45" i="13" s="1"/>
  <c r="L47" i="14"/>
  <c r="I41" i="14"/>
  <c r="I35" i="14"/>
  <c r="E32" i="13"/>
  <c r="E32" i="15" s="1"/>
  <c r="E33" i="15"/>
  <c r="Q36" i="13"/>
  <c r="Q48" i="13"/>
  <c r="Q65" i="13"/>
  <c r="Q80" i="13"/>
  <c r="D75" i="15"/>
  <c r="D73" i="13"/>
  <c r="D73" i="15" s="1"/>
  <c r="D22" i="13"/>
  <c r="D22" i="15" s="1"/>
  <c r="D66" i="15"/>
  <c r="R76" i="13"/>
  <c r="L78" i="14"/>
  <c r="R57" i="13"/>
  <c r="S57" i="13" s="1"/>
  <c r="L59" i="14"/>
  <c r="I34" i="14"/>
  <c r="I24" i="14"/>
  <c r="E58" i="13"/>
  <c r="E58" i="15" s="1"/>
  <c r="E59" i="15"/>
  <c r="Q37" i="13"/>
  <c r="Q49" i="13"/>
  <c r="D26" i="13"/>
  <c r="D26" i="15" s="1"/>
  <c r="D27" i="15"/>
  <c r="R50" i="13"/>
  <c r="L52" i="14"/>
  <c r="R44" i="13"/>
  <c r="S44" i="13" s="1"/>
  <c r="L46" i="14"/>
  <c r="R38" i="13"/>
  <c r="L40" i="14"/>
  <c r="I33" i="14"/>
  <c r="T33" i="14"/>
  <c r="U33" i="14" s="1"/>
  <c r="R21" i="13"/>
  <c r="L23" i="14"/>
  <c r="D32" i="13"/>
  <c r="D32" i="15" s="1"/>
  <c r="D33" i="15"/>
  <c r="I76" i="14"/>
  <c r="R56" i="13"/>
  <c r="S56" i="13" s="1"/>
  <c r="L58" i="14"/>
  <c r="D33" i="14"/>
  <c r="E22" i="13"/>
  <c r="E22" i="15" s="1"/>
  <c r="E66" i="15"/>
  <c r="I79" i="14"/>
  <c r="T79" i="14"/>
  <c r="I65" i="14"/>
  <c r="I57" i="14"/>
  <c r="T57" i="14"/>
  <c r="I51" i="14"/>
  <c r="I45" i="14"/>
  <c r="I39" i="14"/>
  <c r="I32" i="14"/>
  <c r="E24" i="13"/>
  <c r="E24" i="15" s="1"/>
  <c r="E73" i="15"/>
  <c r="R80" i="13"/>
  <c r="O58" i="13"/>
  <c r="P58" i="15" s="1"/>
  <c r="G59" i="13"/>
  <c r="D60" i="20" s="1"/>
  <c r="R60" i="13"/>
  <c r="S60" i="13" s="1"/>
  <c r="R31" i="13"/>
  <c r="S31" i="13" s="1"/>
  <c r="S29" i="13"/>
  <c r="R28" i="13"/>
  <c r="S28" i="13" s="1"/>
  <c r="Q39" i="13"/>
  <c r="R65" i="13"/>
  <c r="S65" i="13" s="1"/>
  <c r="R52" i="13"/>
  <c r="R46" i="13"/>
  <c r="S46" i="13" s="1"/>
  <c r="R40" i="13"/>
  <c r="R34" i="13"/>
  <c r="Q38" i="13"/>
  <c r="Q50" i="13"/>
  <c r="Q67" i="13"/>
  <c r="Q68" i="13"/>
  <c r="R74" i="13"/>
  <c r="R64" i="13"/>
  <c r="S64" i="13" s="1"/>
  <c r="Q21" i="13"/>
  <c r="Q40" i="13"/>
  <c r="Q52" i="13"/>
  <c r="Q69" i="13"/>
  <c r="R63" i="13"/>
  <c r="Q23" i="13"/>
  <c r="Q41" i="13"/>
  <c r="Q53" i="13"/>
  <c r="Q70" i="13"/>
  <c r="Q42" i="13"/>
  <c r="Q54" i="13"/>
  <c r="Q71" i="13"/>
  <c r="Q28" i="13"/>
  <c r="Q43" i="13"/>
  <c r="Q55" i="13"/>
  <c r="Q72" i="13"/>
  <c r="F59" i="13"/>
  <c r="R79" i="13"/>
  <c r="S79" i="13" s="1"/>
  <c r="R55" i="13"/>
  <c r="R49" i="13"/>
  <c r="R43" i="13"/>
  <c r="R37" i="13"/>
  <c r="Q44" i="13"/>
  <c r="Q56" i="13"/>
  <c r="Q74" i="13"/>
  <c r="Q31" i="13"/>
  <c r="Q45" i="13"/>
  <c r="Q76" i="13"/>
  <c r="R77" i="13"/>
  <c r="R54" i="13"/>
  <c r="R48" i="13"/>
  <c r="S48" i="13" s="1"/>
  <c r="R42" i="13"/>
  <c r="R36" i="13"/>
  <c r="Q34" i="13"/>
  <c r="Q46" i="13"/>
  <c r="Q60" i="13"/>
  <c r="F57" i="13"/>
  <c r="Q57" i="13" s="1"/>
  <c r="F66" i="13"/>
  <c r="Q66" i="13" s="1"/>
  <c r="R39" i="13"/>
  <c r="R51" i="13"/>
  <c r="F33" i="13"/>
  <c r="Q33" i="13" s="1"/>
  <c r="F75" i="13"/>
  <c r="G27" i="13"/>
  <c r="D28" i="20" s="1"/>
  <c r="G19" i="13"/>
  <c r="F27" i="13"/>
  <c r="Q27" i="13" s="1"/>
  <c r="E26" i="13"/>
  <c r="E19" i="13"/>
  <c r="E19" i="15" s="1"/>
  <c r="P22" i="15"/>
  <c r="G32" i="13"/>
  <c r="D33" i="20" s="1"/>
  <c r="G33" i="13"/>
  <c r="D34" i="20" s="1"/>
  <c r="D19" i="13"/>
  <c r="D19" i="15" s="1"/>
  <c r="AD65" i="20" l="1"/>
  <c r="W64" i="15"/>
  <c r="AD60" i="20"/>
  <c r="W59" i="15"/>
  <c r="T48" i="14"/>
  <c r="U48" i="14" s="1"/>
  <c r="N62" i="14"/>
  <c r="O62" i="14" s="1"/>
  <c r="N67" i="14"/>
  <c r="O67" i="14" s="1"/>
  <c r="I66" i="14"/>
  <c r="N66" i="14" s="1"/>
  <c r="O66" i="14" s="1"/>
  <c r="N81" i="14"/>
  <c r="O81" i="14" s="1"/>
  <c r="T67" i="14"/>
  <c r="U67" i="14" s="1"/>
  <c r="BJ27" i="16"/>
  <c r="AO27" i="16" s="1"/>
  <c r="BY27" i="16" s="1"/>
  <c r="I25" i="15"/>
  <c r="T25" i="15" s="1"/>
  <c r="T81" i="14"/>
  <c r="U81" i="14" s="1"/>
  <c r="U53" i="14"/>
  <c r="D53" i="14"/>
  <c r="O53" i="14" s="1"/>
  <c r="U38" i="14"/>
  <c r="D38" i="14"/>
  <c r="O38" i="14" s="1"/>
  <c r="U45" i="14"/>
  <c r="D45" i="14"/>
  <c r="O45" i="14" s="1"/>
  <c r="U54" i="14"/>
  <c r="D54" i="14"/>
  <c r="O54" i="14" s="1"/>
  <c r="U65" i="14"/>
  <c r="D65" i="14"/>
  <c r="O65" i="14" s="1"/>
  <c r="U40" i="14"/>
  <c r="D40" i="14"/>
  <c r="O40" i="14" s="1"/>
  <c r="U37" i="14"/>
  <c r="D37" i="14"/>
  <c r="O37" i="14" s="1"/>
  <c r="U55" i="14"/>
  <c r="D55" i="14"/>
  <c r="O55" i="14" s="1"/>
  <c r="T50" i="14"/>
  <c r="U50" i="14" s="1"/>
  <c r="D50" i="14"/>
  <c r="N50" i="14" s="1"/>
  <c r="O50" i="14" s="1"/>
  <c r="U41" i="14"/>
  <c r="D41" i="14"/>
  <c r="O41" i="14" s="1"/>
  <c r="U43" i="14"/>
  <c r="D43" i="14"/>
  <c r="O43" i="14" s="1"/>
  <c r="U56" i="14"/>
  <c r="D56" i="14"/>
  <c r="O56" i="14" s="1"/>
  <c r="U76" i="14"/>
  <c r="D76" i="14"/>
  <c r="O76" i="14" s="1"/>
  <c r="U44" i="14"/>
  <c r="D44" i="14"/>
  <c r="O44" i="14" s="1"/>
  <c r="U42" i="14"/>
  <c r="D42" i="14"/>
  <c r="O42" i="14" s="1"/>
  <c r="U39" i="14"/>
  <c r="D39" i="14"/>
  <c r="O39" i="14" s="1"/>
  <c r="U51" i="14"/>
  <c r="D51" i="14"/>
  <c r="O51" i="14" s="1"/>
  <c r="U64" i="14"/>
  <c r="D64" i="14"/>
  <c r="O64" i="14" s="1"/>
  <c r="T36" i="14"/>
  <c r="D36" i="14"/>
  <c r="O36" i="14" s="1"/>
  <c r="U52" i="14"/>
  <c r="D52" i="14"/>
  <c r="O52" i="14" s="1"/>
  <c r="U57" i="14"/>
  <c r="D57" i="14"/>
  <c r="O57" i="14" s="1"/>
  <c r="U79" i="14"/>
  <c r="D79" i="14"/>
  <c r="O79" i="14" s="1"/>
  <c r="U78" i="14"/>
  <c r="D78" i="14"/>
  <c r="O78" i="14" s="1"/>
  <c r="U82" i="14"/>
  <c r="D82" i="14"/>
  <c r="O82" i="14" s="1"/>
  <c r="T65" i="14"/>
  <c r="T45" i="14"/>
  <c r="T54" i="14"/>
  <c r="N31" i="14"/>
  <c r="O31" i="14" s="1"/>
  <c r="T44" i="14"/>
  <c r="T31" i="14"/>
  <c r="U31" i="14" s="1"/>
  <c r="G21" i="14"/>
  <c r="D21" i="14" s="1"/>
  <c r="D20" i="20"/>
  <c r="F73" i="13"/>
  <c r="T76" i="14"/>
  <c r="U36" i="14"/>
  <c r="T38" i="14"/>
  <c r="D30" i="13"/>
  <c r="D30" i="15" s="1"/>
  <c r="D32" i="16" s="1"/>
  <c r="D29" i="16"/>
  <c r="G27" i="15"/>
  <c r="D28" i="16"/>
  <c r="D68" i="16"/>
  <c r="G66" i="15"/>
  <c r="S66" i="15" s="1"/>
  <c r="D66" i="16"/>
  <c r="G64" i="15"/>
  <c r="S64" i="15" s="1"/>
  <c r="D24" i="16"/>
  <c r="G22" i="15"/>
  <c r="D61" i="16"/>
  <c r="G59" i="15"/>
  <c r="S59" i="15" s="1"/>
  <c r="D75" i="16"/>
  <c r="G73" i="15"/>
  <c r="T64" i="15"/>
  <c r="U64" i="15" s="1"/>
  <c r="D77" i="16"/>
  <c r="G75" i="15"/>
  <c r="BY66" i="16"/>
  <c r="BZ66" i="16" s="1"/>
  <c r="D24" i="13"/>
  <c r="F24" i="13" s="1"/>
  <c r="T59" i="15"/>
  <c r="U59" i="15" s="1"/>
  <c r="AH60" i="16"/>
  <c r="F60" i="16" s="1"/>
  <c r="H58" i="15"/>
  <c r="BY61" i="16"/>
  <c r="BZ61" i="16" s="1"/>
  <c r="AH35" i="16"/>
  <c r="F35" i="16" s="1"/>
  <c r="H33" i="15"/>
  <c r="W33" i="15" s="1"/>
  <c r="AH34" i="16"/>
  <c r="F34" i="16" s="1"/>
  <c r="H32" i="15"/>
  <c r="W32" i="15" s="1"/>
  <c r="G19" i="15"/>
  <c r="AH24" i="16"/>
  <c r="F24" i="16" s="1"/>
  <c r="H22" i="15"/>
  <c r="G33" i="15"/>
  <c r="D35" i="16"/>
  <c r="AH29" i="16"/>
  <c r="F29" i="16" s="1"/>
  <c r="H27" i="15"/>
  <c r="G32" i="15"/>
  <c r="D34" i="16"/>
  <c r="D60" i="16"/>
  <c r="G58" i="15"/>
  <c r="G26" i="13"/>
  <c r="D27" i="20" s="1"/>
  <c r="P26" i="15"/>
  <c r="E30" i="13"/>
  <c r="E20" i="13" s="1"/>
  <c r="E20" i="15" s="1"/>
  <c r="E18" i="15" s="1"/>
  <c r="I23" i="14"/>
  <c r="N23" i="14" s="1"/>
  <c r="O23" i="14" s="1"/>
  <c r="T23" i="14"/>
  <c r="U23" i="14" s="1"/>
  <c r="I47" i="14"/>
  <c r="N47" i="14" s="1"/>
  <c r="O47" i="14" s="1"/>
  <c r="T47" i="14"/>
  <c r="U47" i="14" s="1"/>
  <c r="I55" i="14"/>
  <c r="T55" i="14"/>
  <c r="T53" i="14"/>
  <c r="I53" i="14"/>
  <c r="N53" i="14" s="1"/>
  <c r="I49" i="14"/>
  <c r="N49" i="14" s="1"/>
  <c r="O49" i="14" s="1"/>
  <c r="T49" i="14"/>
  <c r="U49" i="14" s="1"/>
  <c r="R59" i="13"/>
  <c r="S59" i="13" s="1"/>
  <c r="G61" i="14"/>
  <c r="D61" i="14" s="1"/>
  <c r="N61" i="14" s="1"/>
  <c r="O61" i="14" s="1"/>
  <c r="N33" i="14"/>
  <c r="O33" i="14" s="1"/>
  <c r="I59" i="14"/>
  <c r="N59" i="14" s="1"/>
  <c r="O59" i="14" s="1"/>
  <c r="T59" i="14"/>
  <c r="U59" i="14" s="1"/>
  <c r="I25" i="14"/>
  <c r="N25" i="14" s="1"/>
  <c r="O25" i="14" s="1"/>
  <c r="T25" i="14"/>
  <c r="U25" i="14" s="1"/>
  <c r="I64" i="14"/>
  <c r="T64" i="14"/>
  <c r="I40" i="14"/>
  <c r="N40" i="14" s="1"/>
  <c r="T40" i="14"/>
  <c r="R33" i="13"/>
  <c r="S33" i="13" s="1"/>
  <c r="G35" i="14"/>
  <c r="D35" i="14" s="1"/>
  <c r="F26" i="13"/>
  <c r="Q26" i="13" s="1"/>
  <c r="E26" i="15"/>
  <c r="G26" i="15" s="1"/>
  <c r="I78" i="14"/>
  <c r="T78" i="14"/>
  <c r="I58" i="14"/>
  <c r="N58" i="14" s="1"/>
  <c r="O58" i="14" s="1"/>
  <c r="T58" i="14"/>
  <c r="U58" i="14" s="1"/>
  <c r="I46" i="14"/>
  <c r="N46" i="14" s="1"/>
  <c r="O46" i="14" s="1"/>
  <c r="T46" i="14"/>
  <c r="U46" i="14" s="1"/>
  <c r="I37" i="14"/>
  <c r="N37" i="14" s="1"/>
  <c r="T37" i="14"/>
  <c r="T63" i="14"/>
  <c r="U63" i="14" s="1"/>
  <c r="I63" i="14"/>
  <c r="N63" i="14" s="1"/>
  <c r="O63" i="14" s="1"/>
  <c r="R32" i="13"/>
  <c r="S32" i="13" s="1"/>
  <c r="G34" i="14"/>
  <c r="T34" i="14" s="1"/>
  <c r="U34" i="14" s="1"/>
  <c r="F32" i="13"/>
  <c r="Q32" i="13" s="1"/>
  <c r="T52" i="14"/>
  <c r="I52" i="14"/>
  <c r="I43" i="14"/>
  <c r="T43" i="14"/>
  <c r="R27" i="13"/>
  <c r="S27" i="13" s="1"/>
  <c r="G29" i="14"/>
  <c r="F22" i="13"/>
  <c r="Q22" i="13" s="1"/>
  <c r="G58" i="13"/>
  <c r="D59" i="20" s="1"/>
  <c r="O30" i="13"/>
  <c r="Q59" i="13"/>
  <c r="F58" i="13"/>
  <c r="Q58" i="13" s="1"/>
  <c r="F19" i="13"/>
  <c r="AD59" i="20" l="1"/>
  <c r="W58" i="15"/>
  <c r="AD28" i="20"/>
  <c r="W27" i="15"/>
  <c r="AD23" i="20"/>
  <c r="W22" i="15"/>
  <c r="N64" i="14"/>
  <c r="N78" i="14"/>
  <c r="N57" i="14"/>
  <c r="N43" i="14"/>
  <c r="N55" i="14"/>
  <c r="S22" i="15"/>
  <c r="N82" i="14"/>
  <c r="N65" i="14"/>
  <c r="N52" i="14"/>
  <c r="N54" i="14"/>
  <c r="N51" i="14"/>
  <c r="N56" i="14"/>
  <c r="N41" i="14"/>
  <c r="N42" i="14"/>
  <c r="N45" i="14"/>
  <c r="N38" i="14"/>
  <c r="N44" i="14"/>
  <c r="N76" i="14"/>
  <c r="N36" i="14"/>
  <c r="N39" i="14"/>
  <c r="N79" i="14"/>
  <c r="D20" i="13"/>
  <c r="D18" i="13" s="1"/>
  <c r="F30" i="13"/>
  <c r="Q30" i="13" s="1"/>
  <c r="P30" i="15"/>
  <c r="AH32" i="16" s="1"/>
  <c r="F32" i="16" s="1"/>
  <c r="O20" i="13"/>
  <c r="O18" i="13" s="1"/>
  <c r="T32" i="15"/>
  <c r="U32" i="15" s="1"/>
  <c r="AD33" i="20"/>
  <c r="T33" i="15"/>
  <c r="U33" i="15" s="1"/>
  <c r="AD34" i="20"/>
  <c r="E30" i="15"/>
  <c r="G30" i="15" s="1"/>
  <c r="S58" i="15"/>
  <c r="S32" i="15"/>
  <c r="BY34" i="16"/>
  <c r="BZ34" i="16" s="1"/>
  <c r="G28" i="14"/>
  <c r="R26" i="13"/>
  <c r="S26" i="13" s="1"/>
  <c r="BY35" i="16"/>
  <c r="BZ35" i="16" s="1"/>
  <c r="T27" i="15"/>
  <c r="U27" i="15" s="1"/>
  <c r="BY29" i="16"/>
  <c r="BZ29" i="16" s="1"/>
  <c r="D24" i="15"/>
  <c r="T58" i="15"/>
  <c r="U58" i="15" s="1"/>
  <c r="S33" i="15"/>
  <c r="BY60" i="16"/>
  <c r="BZ60" i="16" s="1"/>
  <c r="T22" i="15"/>
  <c r="U22" i="15" s="1"/>
  <c r="S27" i="15"/>
  <c r="AH28" i="16"/>
  <c r="F28" i="16" s="1"/>
  <c r="H26" i="15"/>
  <c r="BY24" i="16"/>
  <c r="BZ24" i="16" s="1"/>
  <c r="R58" i="13"/>
  <c r="S58" i="13" s="1"/>
  <c r="G60" i="14"/>
  <c r="D60" i="14" s="1"/>
  <c r="N60" i="14" s="1"/>
  <c r="O60" i="14" s="1"/>
  <c r="D29" i="14"/>
  <c r="N29" i="14" s="1"/>
  <c r="O29" i="14" s="1"/>
  <c r="T29" i="14"/>
  <c r="U29" i="14" s="1"/>
  <c r="T61" i="14"/>
  <c r="U61" i="14" s="1"/>
  <c r="T35" i="14"/>
  <c r="U35" i="14" s="1"/>
  <c r="E18" i="13"/>
  <c r="G30" i="13"/>
  <c r="D31" i="20" s="1"/>
  <c r="AD27" i="20" l="1"/>
  <c r="W26" i="15"/>
  <c r="D20" i="15"/>
  <c r="D22" i="16" s="1"/>
  <c r="F20" i="13"/>
  <c r="H30" i="15"/>
  <c r="P20" i="15"/>
  <c r="BY28" i="16"/>
  <c r="BZ28" i="16" s="1"/>
  <c r="D28" i="14"/>
  <c r="N28" i="14" s="1"/>
  <c r="O28" i="14" s="1"/>
  <c r="T28" i="14"/>
  <c r="U28" i="14" s="1"/>
  <c r="G20" i="15"/>
  <c r="D18" i="15"/>
  <c r="BY32" i="16"/>
  <c r="BZ32" i="16" s="1"/>
  <c r="T26" i="15"/>
  <c r="U26" i="15" s="1"/>
  <c r="S26" i="15"/>
  <c r="D26" i="16"/>
  <c r="G24" i="15"/>
  <c r="G20" i="13"/>
  <c r="D34" i="14"/>
  <c r="N34" i="14" s="1"/>
  <c r="O34" i="14" s="1"/>
  <c r="N35" i="14"/>
  <c r="O35" i="14" s="1"/>
  <c r="F18" i="13"/>
  <c r="R30" i="13"/>
  <c r="S30" i="13" s="1"/>
  <c r="G32" i="14"/>
  <c r="T60" i="14"/>
  <c r="U60" i="14" s="1"/>
  <c r="AD31" i="20" l="1"/>
  <c r="W30" i="15"/>
  <c r="S30" i="15"/>
  <c r="T30" i="15"/>
  <c r="U30" i="15" s="1"/>
  <c r="G22" i="14"/>
  <c r="D22" i="14" s="1"/>
  <c r="D21" i="20"/>
  <c r="G18" i="15"/>
  <c r="AH22" i="16"/>
  <c r="F22" i="16" s="1"/>
  <c r="H20" i="15"/>
  <c r="W20" i="15" s="1"/>
  <c r="D32" i="14"/>
  <c r="N32" i="14" s="1"/>
  <c r="O32" i="14" s="1"/>
  <c r="T32" i="14"/>
  <c r="U32" i="14" s="1"/>
  <c r="T20" i="15" l="1"/>
  <c r="U20" i="15" s="1"/>
  <c r="AD21" i="20"/>
  <c r="BY22" i="16"/>
  <c r="BZ22" i="16" s="1"/>
  <c r="S20" i="15"/>
  <c r="AD31" i="19" l="1"/>
  <c r="AD27" i="19"/>
  <c r="AD25" i="19"/>
  <c r="AX20" i="19"/>
  <c r="AX19" i="19" s="1"/>
  <c r="AN20" i="19"/>
  <c r="AN19" i="19" s="1"/>
  <c r="AD19" i="19" s="1"/>
  <c r="BC27" i="19" l="1"/>
  <c r="BC25" i="19"/>
  <c r="BC31" i="19"/>
  <c r="AD20" i="19"/>
  <c r="BC20" i="19" s="1"/>
  <c r="BC19" i="19" l="1"/>
  <c r="V26" i="20" l="1"/>
  <c r="AC32" i="20"/>
  <c r="I32" i="20" l="1"/>
  <c r="E32" i="20" s="1"/>
  <c r="AV26" i="20"/>
  <c r="AG26" i="20" s="1"/>
  <c r="G26" i="20"/>
  <c r="F33" i="21" l="1"/>
  <c r="G33" i="21"/>
  <c r="H33" i="21"/>
  <c r="I33" i="21"/>
  <c r="B19" i="21"/>
  <c r="A19" i="21"/>
  <c r="AC35" i="20"/>
  <c r="AC34" i="20"/>
  <c r="Y23" i="20"/>
  <c r="Y26" i="20"/>
  <c r="Y30" i="20"/>
  <c r="Y32" i="20"/>
  <c r="Y29" i="20"/>
  <c r="T35" i="20"/>
  <c r="T34" i="20"/>
  <c r="T32" i="20"/>
  <c r="T31" i="20"/>
  <c r="T30" i="20"/>
  <c r="T29" i="20"/>
  <c r="T21" i="20"/>
  <c r="T20" i="20"/>
  <c r="T26" i="20"/>
  <c r="W27" i="20"/>
  <c r="O35" i="20"/>
  <c r="O34" i="20"/>
  <c r="O32" i="20"/>
  <c r="O23" i="20"/>
  <c r="O24" i="20"/>
  <c r="O25" i="20"/>
  <c r="P26" i="20"/>
  <c r="P27" i="20"/>
  <c r="P30" i="20"/>
  <c r="J35" i="20"/>
  <c r="J34" i="20"/>
  <c r="J32" i="20"/>
  <c r="J28" i="20"/>
  <c r="AX20" i="20"/>
  <c r="AX19" i="20" s="1"/>
  <c r="AW20" i="20"/>
  <c r="AW19" i="20" s="1"/>
  <c r="AV20" i="20"/>
  <c r="AV19" i="20" s="1"/>
  <c r="AU20" i="20"/>
  <c r="AU19" i="20" s="1"/>
  <c r="AS20" i="20"/>
  <c r="AS19" i="20" s="1"/>
  <c r="AQ20" i="20"/>
  <c r="AQ19" i="20" s="1"/>
  <c r="AL20" i="20"/>
  <c r="AL19" i="20" s="1"/>
  <c r="AM20" i="20"/>
  <c r="AM19" i="20" s="1"/>
  <c r="AK20" i="20"/>
  <c r="AK19" i="20" s="1"/>
  <c r="G20" i="20"/>
  <c r="A20" i="14"/>
  <c r="A18" i="15"/>
  <c r="A20" i="16"/>
  <c r="A19" i="19"/>
  <c r="A19" i="20"/>
  <c r="B19" i="20"/>
  <c r="B19" i="19"/>
  <c r="B20" i="16"/>
  <c r="B18" i="15"/>
  <c r="B20" i="14"/>
  <c r="AT19" i="20" l="1"/>
  <c r="Y34" i="20"/>
  <c r="AC33" i="20"/>
  <c r="I34" i="20"/>
  <c r="E34" i="20" s="1"/>
  <c r="O26" i="20"/>
  <c r="AP26" i="20"/>
  <c r="AF26" i="20" s="1"/>
  <c r="AE26" i="20" s="1"/>
  <c r="F26" i="20"/>
  <c r="E26" i="20" s="1"/>
  <c r="Y35" i="20"/>
  <c r="I35" i="20"/>
  <c r="E35" i="20" s="1"/>
  <c r="F30" i="20"/>
  <c r="E30" i="20" s="1"/>
  <c r="AP30" i="20"/>
  <c r="AF30" i="20" s="1"/>
  <c r="AE30" i="20" s="1"/>
  <c r="O31" i="20"/>
  <c r="AP31" i="20"/>
  <c r="AF31" i="20" s="1"/>
  <c r="AE31" i="20" s="1"/>
  <c r="F31" i="20"/>
  <c r="AP27" i="20"/>
  <c r="AF27" i="20" s="1"/>
  <c r="F27" i="20"/>
  <c r="AW27" i="20"/>
  <c r="AH27" i="20" s="1"/>
  <c r="H27" i="20"/>
  <c r="O27" i="20"/>
  <c r="AY34" i="20"/>
  <c r="AT30" i="20"/>
  <c r="AT35" i="20"/>
  <c r="AO35" i="20"/>
  <c r="AO26" i="20"/>
  <c r="AO34" i="20"/>
  <c r="AT21" i="20"/>
  <c r="T25" i="20"/>
  <c r="H25" i="20"/>
  <c r="T27" i="20"/>
  <c r="T22" i="20"/>
  <c r="H22" i="20"/>
  <c r="AY31" i="20"/>
  <c r="T24" i="20"/>
  <c r="H24" i="20"/>
  <c r="AY20" i="20"/>
  <c r="AY21" i="20"/>
  <c r="AY26" i="20"/>
  <c r="O30" i="20"/>
  <c r="J21" i="20"/>
  <c r="AO27" i="20"/>
  <c r="AT25" i="20"/>
  <c r="O22" i="20"/>
  <c r="AY29" i="20"/>
  <c r="AY23" i="20"/>
  <c r="AY28" i="20"/>
  <c r="AY30" i="20"/>
  <c r="AT24" i="20"/>
  <c r="AT31" i="20"/>
  <c r="AT34" i="20"/>
  <c r="AT29" i="20"/>
  <c r="AT26" i="20"/>
  <c r="AT32" i="20"/>
  <c r="AT20" i="20"/>
  <c r="AO32" i="20"/>
  <c r="AO24" i="20"/>
  <c r="AG20" i="20"/>
  <c r="AO23" i="20"/>
  <c r="AO30" i="20" l="1"/>
  <c r="AT27" i="20"/>
  <c r="Y33" i="20"/>
  <c r="AC31" i="20"/>
  <c r="I33" i="20"/>
  <c r="E33" i="20" s="1"/>
  <c r="AP21" i="20"/>
  <c r="AF21" i="20" s="1"/>
  <c r="AE21" i="20" s="1"/>
  <c r="F21" i="20"/>
  <c r="AO31" i="20"/>
  <c r="O21" i="20"/>
  <c r="E27" i="20"/>
  <c r="AE27" i="20"/>
  <c r="AO25" i="20"/>
  <c r="AO33" i="20"/>
  <c r="AT33" i="20"/>
  <c r="G22" i="20"/>
  <c r="E22" i="20" s="1"/>
  <c r="H19" i="20"/>
  <c r="G25" i="20"/>
  <c r="E25" i="20" s="1"/>
  <c r="G24" i="20"/>
  <c r="E24" i="20" s="1"/>
  <c r="AY35" i="20"/>
  <c r="AY33" i="20" s="1"/>
  <c r="AT22" i="20"/>
  <c r="AO22" i="20"/>
  <c r="AY32" i="20"/>
  <c r="AC21" i="20" l="1"/>
  <c r="I31" i="20"/>
  <c r="E31" i="20" s="1"/>
  <c r="Y31" i="20"/>
  <c r="AC19" i="20"/>
  <c r="Y19" i="20" s="1"/>
  <c r="I28" i="20"/>
  <c r="Y28" i="20"/>
  <c r="Y24" i="20"/>
  <c r="Y27" i="20"/>
  <c r="Y25" i="20"/>
  <c r="AT21" i="16"/>
  <c r="AS21" i="16"/>
  <c r="AR21" i="16"/>
  <c r="AQ21" i="16"/>
  <c r="AP21" i="16"/>
  <c r="L19" i="15"/>
  <c r="M19" i="15"/>
  <c r="O19" i="15"/>
  <c r="Q19" i="15"/>
  <c r="J19" i="15"/>
  <c r="Q20" i="14"/>
  <c r="S20" i="14"/>
  <c r="I21" i="20" l="1"/>
  <c r="E21" i="20" s="1"/>
  <c r="Y21" i="20"/>
  <c r="Y20" i="20"/>
  <c r="I19" i="20"/>
  <c r="K20" i="21"/>
  <c r="AP20" i="16"/>
  <c r="K19" i="21" s="1"/>
  <c r="BQ21" i="16"/>
  <c r="M21" i="16"/>
  <c r="T21" i="16"/>
  <c r="W20" i="14"/>
  <c r="AY25" i="20"/>
  <c r="AY27" i="20"/>
  <c r="AY24" i="20"/>
  <c r="H20" i="13" l="1"/>
  <c r="L22" i="14" s="1"/>
  <c r="G78" i="13"/>
  <c r="H78" i="13"/>
  <c r="V9" i="21"/>
  <c r="U4" i="21"/>
  <c r="Z9" i="20"/>
  <c r="Z4" i="20"/>
  <c r="V4" i="20"/>
  <c r="Z9" i="19"/>
  <c r="Z4" i="19"/>
  <c r="V4" i="19"/>
  <c r="S9" i="16"/>
  <c r="S4" i="16"/>
  <c r="O4" i="16"/>
  <c r="J9" i="15"/>
  <c r="J4" i="15"/>
  <c r="H4" i="15"/>
  <c r="L9" i="14"/>
  <c r="L4" i="14"/>
  <c r="I4" i="14"/>
  <c r="G80" i="14" l="1"/>
  <c r="D80" i="14" s="1"/>
  <c r="AH79" i="21"/>
  <c r="D79" i="20"/>
  <c r="L80" i="14"/>
  <c r="AI79" i="21"/>
  <c r="I80" i="14"/>
  <c r="N80" i="14" s="1"/>
  <c r="O80" i="14" s="1"/>
  <c r="T80" i="14"/>
  <c r="U80" i="14" s="1"/>
  <c r="I22" i="14"/>
  <c r="N22" i="14" s="1"/>
  <c r="O22" i="14" s="1"/>
  <c r="T22" i="14"/>
  <c r="U22" i="14" s="1"/>
  <c r="R78" i="13"/>
  <c r="S78" i="13" s="1"/>
  <c r="Q78" i="13"/>
  <c r="R20" i="13"/>
  <c r="S20" i="13" s="1"/>
  <c r="Q20" i="13"/>
  <c r="K19" i="15" l="1"/>
  <c r="AV21" i="16" s="1"/>
  <c r="J20" i="21"/>
  <c r="I19" i="15" l="1"/>
  <c r="H20" i="20"/>
  <c r="AR20" i="20"/>
  <c r="N19" i="15"/>
  <c r="P19" i="15"/>
  <c r="P18" i="15" s="1"/>
  <c r="H19" i="13"/>
  <c r="BC21" i="16"/>
  <c r="BJ21" i="16"/>
  <c r="D21" i="16"/>
  <c r="D20" i="16" s="1"/>
  <c r="AR19" i="20" l="1"/>
  <c r="AH19" i="20" s="1"/>
  <c r="L21" i="14"/>
  <c r="I21" i="14" s="1"/>
  <c r="H19" i="15"/>
  <c r="T21" i="14"/>
  <c r="R19" i="13"/>
  <c r="Q19" i="13"/>
  <c r="AH20" i="20"/>
  <c r="AO21" i="16"/>
  <c r="AA21" i="16"/>
  <c r="AD20" i="20" l="1"/>
  <c r="W19" i="15"/>
  <c r="T19" i="15"/>
  <c r="U19" i="15" s="1"/>
  <c r="S19" i="15"/>
  <c r="U21" i="14"/>
  <c r="N21" i="14"/>
  <c r="S19" i="13"/>
  <c r="AO21" i="20"/>
  <c r="O21" i="14" l="1"/>
  <c r="AH21" i="16"/>
  <c r="AH20" i="16" l="1"/>
  <c r="F21" i="16"/>
  <c r="I20" i="20"/>
  <c r="AN20" i="20"/>
  <c r="AN19" i="20" s="1"/>
  <c r="J20" i="20"/>
  <c r="AJ19" i="20" l="1"/>
  <c r="AI19" i="20"/>
  <c r="AI20" i="20"/>
  <c r="AJ20" i="20"/>
  <c r="BY21" i="16"/>
  <c r="J29" i="20"/>
  <c r="J25" i="20"/>
  <c r="J27" i="20"/>
  <c r="J23" i="20"/>
  <c r="J31" i="20"/>
  <c r="J30" i="20"/>
  <c r="J26" i="20"/>
  <c r="J24" i="20"/>
  <c r="J22" i="20"/>
  <c r="BZ21" i="16" l="1"/>
  <c r="AT28" i="20"/>
  <c r="T28" i="20"/>
  <c r="T23" i="20"/>
  <c r="AT23" i="20" l="1"/>
  <c r="AG19" i="20" l="1"/>
  <c r="Y22" i="20"/>
  <c r="G19" i="20"/>
  <c r="AY22" i="20" l="1"/>
  <c r="G69" i="13" l="1"/>
  <c r="D70" i="20" s="1"/>
  <c r="G22" i="13"/>
  <c r="G71" i="13"/>
  <c r="G70" i="13"/>
  <c r="G72" i="13"/>
  <c r="G68" i="13"/>
  <c r="G66" i="13"/>
  <c r="G67" i="13"/>
  <c r="D68" i="20" s="1"/>
  <c r="G70" i="14" l="1"/>
  <c r="D70" i="14" s="1"/>
  <c r="N70" i="14" s="1"/>
  <c r="O70" i="14" s="1"/>
  <c r="D69" i="20"/>
  <c r="G72" i="14"/>
  <c r="D72" i="14" s="1"/>
  <c r="N72" i="14" s="1"/>
  <c r="O72" i="14" s="1"/>
  <c r="D71" i="20"/>
  <c r="D67" i="20"/>
  <c r="G73" i="14"/>
  <c r="D72" i="20"/>
  <c r="G74" i="14"/>
  <c r="D73" i="20"/>
  <c r="G24" i="14"/>
  <c r="D24" i="14" s="1"/>
  <c r="N24" i="14" s="1"/>
  <c r="D23" i="20"/>
  <c r="R67" i="13"/>
  <c r="S67" i="13" s="1"/>
  <c r="G69" i="14"/>
  <c r="T70" i="14"/>
  <c r="U70" i="14" s="1"/>
  <c r="R66" i="13"/>
  <c r="S66" i="13" s="1"/>
  <c r="G68" i="14"/>
  <c r="R69" i="13"/>
  <c r="S69" i="13" s="1"/>
  <c r="G71" i="14"/>
  <c r="D71" i="14" s="1"/>
  <c r="N71" i="14" s="1"/>
  <c r="O71" i="14" s="1"/>
  <c r="T72" i="14"/>
  <c r="U72" i="14" s="1"/>
  <c r="R22" i="13"/>
  <c r="S22" i="13" s="1"/>
  <c r="R71" i="13"/>
  <c r="R68" i="13"/>
  <c r="S68" i="13" s="1"/>
  <c r="R72" i="13"/>
  <c r="R70" i="13"/>
  <c r="S70" i="13" s="1"/>
  <c r="T73" i="14" l="1"/>
  <c r="D73" i="14"/>
  <c r="T68" i="14"/>
  <c r="U68" i="14" s="1"/>
  <c r="D68" i="14"/>
  <c r="N68" i="14" s="1"/>
  <c r="O68" i="14" s="1"/>
  <c r="U74" i="14"/>
  <c r="D74" i="14"/>
  <c r="T69" i="14"/>
  <c r="U69" i="14" s="1"/>
  <c r="D69" i="14"/>
  <c r="N69" i="14" s="1"/>
  <c r="O69" i="14" s="1"/>
  <c r="U73" i="14"/>
  <c r="T74" i="14"/>
  <c r="T24" i="14"/>
  <c r="U24" i="14" s="1"/>
  <c r="T71" i="14"/>
  <c r="U71" i="14" s="1"/>
  <c r="O24" i="14"/>
  <c r="O73" i="14" l="1"/>
  <c r="N73" i="14"/>
  <c r="O74" i="14"/>
  <c r="N74" i="14"/>
  <c r="I75" i="13"/>
  <c r="J75" i="15" s="1"/>
  <c r="M77" i="16" l="1"/>
  <c r="I73" i="13"/>
  <c r="J73" i="15" l="1"/>
  <c r="M75" i="16" s="1"/>
  <c r="I24" i="13"/>
  <c r="I18" i="13" s="1"/>
  <c r="J24" i="15" l="1"/>
  <c r="M26" i="16"/>
  <c r="J18" i="15"/>
  <c r="J210" i="26" s="1"/>
  <c r="J209" i="26" s="1"/>
  <c r="L210" i="26" l="1"/>
  <c r="J208" i="26"/>
  <c r="J241" i="26" s="1"/>
  <c r="M20" i="16"/>
  <c r="J75" i="13"/>
  <c r="K75" i="15" s="1"/>
  <c r="J242" i="26" l="1"/>
  <c r="L242" i="26" s="1"/>
  <c r="M242" i="26" s="1"/>
  <c r="L241" i="26"/>
  <c r="M241" i="26" s="1"/>
  <c r="J248" i="26"/>
  <c r="L248" i="26" s="1"/>
  <c r="M248" i="26" s="1"/>
  <c r="M210" i="26"/>
  <c r="L209" i="26"/>
  <c r="AV77" i="16"/>
  <c r="J73" i="13"/>
  <c r="L208" i="26" l="1"/>
  <c r="M208" i="26" s="1"/>
  <c r="M209" i="26"/>
  <c r="K73" i="15"/>
  <c r="J24" i="13"/>
  <c r="J18" i="13" s="1"/>
  <c r="AV75" i="16"/>
  <c r="K24" i="15" l="1"/>
  <c r="AV26" i="16"/>
  <c r="K18" i="15"/>
  <c r="AV20" i="16" l="1"/>
  <c r="K75" i="13"/>
  <c r="K73" i="13" l="1"/>
  <c r="L73" i="15" s="1"/>
  <c r="L75" i="15"/>
  <c r="K24" i="13" l="1"/>
  <c r="L24" i="15"/>
  <c r="K18" i="13"/>
  <c r="T26" i="16"/>
  <c r="L18" i="15"/>
  <c r="T77" i="16"/>
  <c r="T75" i="16"/>
  <c r="T20" i="16" l="1"/>
  <c r="L75" i="13"/>
  <c r="L73" i="13" l="1"/>
  <c r="P28" i="20" s="1"/>
  <c r="M75" i="15"/>
  <c r="M73" i="15" l="1"/>
  <c r="L24" i="13"/>
  <c r="F29" i="20"/>
  <c r="E29" i="20" s="1"/>
  <c r="AP29" i="20"/>
  <c r="AF29" i="20" s="1"/>
  <c r="AE29" i="20" s="1"/>
  <c r="P20" i="20"/>
  <c r="P19" i="20" s="1"/>
  <c r="O19" i="20" s="1"/>
  <c r="BC77" i="16"/>
  <c r="BC75" i="16"/>
  <c r="O29" i="20"/>
  <c r="L18" i="13" l="1"/>
  <c r="M24" i="15"/>
  <c r="AP28" i="20"/>
  <c r="F28" i="20"/>
  <c r="E28" i="20" s="1"/>
  <c r="O28" i="20"/>
  <c r="AO29" i="20"/>
  <c r="BC26" i="16" l="1"/>
  <c r="BC20" i="16" s="1"/>
  <c r="M18" i="15"/>
  <c r="O20" i="20"/>
  <c r="AP20" i="20"/>
  <c r="AP19" i="20" s="1"/>
  <c r="AO19" i="20" s="1"/>
  <c r="F20" i="20"/>
  <c r="E20" i="20" s="1"/>
  <c r="AF28" i="20"/>
  <c r="AE28" i="20" s="1"/>
  <c r="AO28" i="20"/>
  <c r="G81" i="13"/>
  <c r="M75" i="13"/>
  <c r="G83" i="14" l="1"/>
  <c r="D82" i="20"/>
  <c r="F19" i="20"/>
  <c r="E19" i="20" s="1"/>
  <c r="AF19" i="20"/>
  <c r="AE19" i="20" s="1"/>
  <c r="AF20" i="20"/>
  <c r="AE20" i="20" s="1"/>
  <c r="AO20" i="20"/>
  <c r="G75" i="13"/>
  <c r="AH76" i="21" s="1"/>
  <c r="N75" i="15"/>
  <c r="M73" i="13"/>
  <c r="U83" i="14" l="1"/>
  <c r="D83" i="14"/>
  <c r="O83" i="14" s="1"/>
  <c r="N73" i="15"/>
  <c r="M24" i="13"/>
  <c r="M18" i="13" s="1"/>
  <c r="G77" i="14"/>
  <c r="D77" i="14" s="1"/>
  <c r="D76" i="20"/>
  <c r="AA75" i="16"/>
  <c r="F75" i="16" s="1"/>
  <c r="H73" i="15"/>
  <c r="W73" i="15" s="1"/>
  <c r="AA77" i="16"/>
  <c r="F77" i="16" s="1"/>
  <c r="H75" i="15"/>
  <c r="N24" i="15"/>
  <c r="G73" i="13"/>
  <c r="AH74" i="21" s="1"/>
  <c r="AH25" i="21" s="1"/>
  <c r="AH19" i="21" s="1"/>
  <c r="AD76" i="20" l="1"/>
  <c r="W75" i="15"/>
  <c r="G75" i="14"/>
  <c r="D75" i="14" s="1"/>
  <c r="D74" i="20"/>
  <c r="S73" i="15"/>
  <c r="AD74" i="20"/>
  <c r="AA26" i="16"/>
  <c r="N18" i="15"/>
  <c r="H24" i="15"/>
  <c r="S75" i="15"/>
  <c r="G24" i="13"/>
  <c r="AD25" i="20" l="1"/>
  <c r="W24" i="15"/>
  <c r="D25" i="20"/>
  <c r="G18" i="13"/>
  <c r="S24" i="15"/>
  <c r="S18" i="15" s="1"/>
  <c r="H18" i="15"/>
  <c r="AA20" i="16"/>
  <c r="F26" i="16"/>
  <c r="D19" i="20"/>
  <c r="G26" i="14"/>
  <c r="AD19" i="20" l="1"/>
  <c r="W18" i="15"/>
  <c r="F20" i="16"/>
  <c r="D26" i="14"/>
  <c r="D20" i="14" s="1"/>
  <c r="G20" i="14"/>
  <c r="N75" i="13" l="1"/>
  <c r="O75" i="15" s="1"/>
  <c r="BJ77" i="16" l="1"/>
  <c r="N73" i="13"/>
  <c r="O73" i="15" l="1"/>
  <c r="N24" i="13"/>
  <c r="N18" i="13" s="1"/>
  <c r="BJ75" i="16"/>
  <c r="O24" i="15"/>
  <c r="BJ26" i="16" l="1"/>
  <c r="O18" i="15"/>
  <c r="BJ20" i="16" l="1"/>
  <c r="H81" i="13"/>
  <c r="P75" i="13"/>
  <c r="P73" i="13" s="1"/>
  <c r="Q73" i="15" l="1"/>
  <c r="P24" i="13"/>
  <c r="P18" i="13" s="1"/>
  <c r="BQ75" i="16"/>
  <c r="AO75" i="16" s="1"/>
  <c r="BY75" i="16" s="1"/>
  <c r="BZ75" i="16" s="1"/>
  <c r="I73" i="15"/>
  <c r="T73" i="15" s="1"/>
  <c r="U73" i="15" s="1"/>
  <c r="H75" i="13"/>
  <c r="AI76" i="21" s="1"/>
  <c r="Q75" i="15"/>
  <c r="R81" i="13"/>
  <c r="L83" i="14"/>
  <c r="H73" i="13"/>
  <c r="AI74" i="21" s="1"/>
  <c r="AI25" i="21" s="1"/>
  <c r="AI19" i="21" s="1"/>
  <c r="Q24" i="15"/>
  <c r="Q81" i="13"/>
  <c r="R75" i="13" l="1"/>
  <c r="S75" i="13" s="1"/>
  <c r="Q75" i="13"/>
  <c r="L77" i="14"/>
  <c r="I77" i="14" s="1"/>
  <c r="N77" i="14" s="1"/>
  <c r="O77" i="14" s="1"/>
  <c r="L75" i="14"/>
  <c r="T77" i="14"/>
  <c r="U77" i="14" s="1"/>
  <c r="BQ77" i="16"/>
  <c r="AO77" i="16" s="1"/>
  <c r="BY77" i="16" s="1"/>
  <c r="BZ77" i="16" s="1"/>
  <c r="I75" i="15"/>
  <c r="T75" i="15" s="1"/>
  <c r="U75" i="15" s="1"/>
  <c r="BQ26" i="16"/>
  <c r="Q18" i="15"/>
  <c r="I24" i="15"/>
  <c r="I75" i="14"/>
  <c r="N75" i="14" s="1"/>
  <c r="O75" i="14" s="1"/>
  <c r="T75" i="14"/>
  <c r="U75" i="14" s="1"/>
  <c r="T83" i="14"/>
  <c r="I83" i="14"/>
  <c r="N83" i="14" s="1"/>
  <c r="H24" i="13"/>
  <c r="H18" i="13" s="1"/>
  <c r="Q73" i="13"/>
  <c r="R73" i="13"/>
  <c r="S73" i="13" s="1"/>
  <c r="L26" i="14" l="1"/>
  <c r="I26" i="14" s="1"/>
  <c r="T24" i="15"/>
  <c r="U24" i="15" s="1"/>
  <c r="I18" i="15"/>
  <c r="T18" i="15" s="1"/>
  <c r="BQ20" i="16"/>
  <c r="AO26" i="16"/>
  <c r="R24" i="13"/>
  <c r="Q24" i="13"/>
  <c r="Q18" i="13" s="1"/>
  <c r="T26" i="14" l="1"/>
  <c r="U26" i="14" s="1"/>
  <c r="L20" i="14"/>
  <c r="BY26" i="16"/>
  <c r="AO20" i="16"/>
  <c r="N26" i="14"/>
  <c r="I20" i="14"/>
  <c r="R18" i="13"/>
  <c r="S18" i="13" s="1"/>
  <c r="S24" i="13"/>
  <c r="U18" i="15"/>
  <c r="T20" i="14" l="1"/>
  <c r="U20" i="14" s="1"/>
  <c r="BY20" i="16"/>
  <c r="BZ20" i="16" s="1"/>
  <c r="BZ26" i="16"/>
  <c r="O26" i="14"/>
  <c r="N20" i="14"/>
  <c r="O20" i="14" l="1"/>
  <c r="J156" i="26" l="1"/>
  <c r="J346" i="26" l="1"/>
  <c r="L346" i="26" s="1"/>
  <c r="M346" i="26" s="1"/>
  <c r="J343" i="26"/>
  <c r="L343" i="26" s="1"/>
  <c r="M343" i="26" s="1"/>
  <c r="L344" i="26"/>
  <c r="M344" i="26" s="1"/>
  <c r="L345" i="26" l="1"/>
  <c r="M345" i="26" s="1"/>
  <c r="K93" i="26"/>
  <c r="L93" i="26" s="1"/>
  <c r="M93" i="26" s="1"/>
  <c r="L35" i="26"/>
  <c r="M35" i="26" s="1"/>
  <c r="K21" i="26"/>
  <c r="K113" i="26" s="1"/>
  <c r="L113" i="26" l="1"/>
  <c r="M113" i="26" s="1"/>
  <c r="K303" i="26"/>
  <c r="L303" i="26" s="1"/>
  <c r="M303" i="26" s="1"/>
  <c r="L21" i="26"/>
  <c r="L79" i="26" s="1"/>
  <c r="K79" i="26"/>
  <c r="K107" i="26" s="1"/>
  <c r="K121" i="26"/>
  <c r="K115" i="26"/>
  <c r="K145" i="26" s="1"/>
  <c r="L121" i="26" l="1"/>
  <c r="M121" i="26" s="1"/>
  <c r="L158" i="26"/>
  <c r="M158" i="26" s="1"/>
  <c r="K163" i="26"/>
  <c r="L163" i="26" s="1"/>
  <c r="M163" i="26" s="1"/>
  <c r="L107" i="26"/>
  <c r="M107" i="26" s="1"/>
  <c r="M79" i="26"/>
  <c r="K128" i="26"/>
  <c r="L128" i="26" l="1"/>
  <c r="M128" i="26" s="1"/>
  <c r="K136" i="26"/>
  <c r="K143" i="26"/>
  <c r="L143" i="26" l="1"/>
  <c r="L136" i="26"/>
  <c r="M136" i="26" s="1"/>
  <c r="K151" i="26"/>
  <c r="L151" i="26" s="1"/>
  <c r="M151" i="26" s="1"/>
  <c r="K152" i="26" l="1"/>
  <c r="K156" i="26" s="1"/>
  <c r="L156" i="26" s="1"/>
  <c r="L137" i="26"/>
  <c r="M137" i="26" s="1"/>
  <c r="M143" i="26"/>
  <c r="L152" i="26" l="1"/>
  <c r="M152" i="26" s="1"/>
  <c r="M156" i="26"/>
</calcChain>
</file>

<file path=xl/sharedStrings.xml><?xml version="1.0" encoding="utf-8"?>
<sst xmlns="http://schemas.openxmlformats.org/spreadsheetml/2006/main" count="9212" uniqueCount="1064">
  <si>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</si>
  <si>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</si>
  <si>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</si>
  <si>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</si>
  <si>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</si>
  <si>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</si>
  <si>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</si>
  <si>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</si>
  <si>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</si>
  <si>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</si>
  <si>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</si>
  <si>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</si>
  <si>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</si>
  <si>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</si>
  <si>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</si>
  <si>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</si>
  <si>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</si>
  <si>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</si>
  <si>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</si>
  <si>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</si>
  <si>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</si>
  <si>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</si>
  <si>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</si>
  <si>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</si>
  <si>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</si>
  <si>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</si>
  <si>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</si>
  <si>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</si>
  <si>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</si>
  <si>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</si>
  <si>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</si>
  <si>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</si>
  <si>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</si>
  <si>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</si>
  <si>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</si>
  <si>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</si>
  <si>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</si>
  <si>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</si>
  <si>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</si>
  <si>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</si>
  <si>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</si>
  <si>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</si>
  <si>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</si>
  <si>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</si>
  <si>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</si>
  <si>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</si>
  <si>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</si>
  <si>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</si>
  <si>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</si>
  <si>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</si>
  <si>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</si>
  <si>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</si>
  <si>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</si>
  <si>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</si>
  <si>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</si>
  <si>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</si>
  <si>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</si>
  <si>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</si>
  <si>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</si>
  <si>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</si>
  <si>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</si>
  <si>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</si>
  <si>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</si>
  <si>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</si>
  <si>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</si>
  <si>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</si>
  <si>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</si>
  <si>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</si>
  <si>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</si>
  <si>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</si>
  <si>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</si>
  <si>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</si>
  <si>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</si>
  <si>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</si>
  <si>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</si>
  <si>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</si>
  <si>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</si>
  <si>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</si>
  <si>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</si>
  <si>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</si>
  <si>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</si>
  <si>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</si>
  <si>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</si>
  <si>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</si>
  <si>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</si>
  <si>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</si>
  <si>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</si>
  <si>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</si>
  <si>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</si>
  <si>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</si>
  <si>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</si>
  <si>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</si>
  <si>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</si>
  <si>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</si>
  <si>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</si>
  <si>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</si>
  <si>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</si>
  <si>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</si>
  <si>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</si>
  <si>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</si>
  <si>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</si>
  <si>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</si>
  <si>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</si>
  <si>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</si>
  <si>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</si>
  <si>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</si>
  <si>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</si>
  <si>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</si>
  <si>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</si>
  <si>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</si>
  <si>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</si>
  <si>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</si>
  <si>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</si>
  <si>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</si>
  <si>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</si>
  <si>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</si>
  <si>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</si>
  <si>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</si>
  <si>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</si>
  <si>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</si>
  <si>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</si>
  <si>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</si>
  <si>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</si>
  <si>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</si>
  <si>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</si>
  <si>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</si>
  <si>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</si>
  <si>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</si>
  <si>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</si>
  <si>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</si>
  <si>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</si>
  <si>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</si>
  <si>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</si>
  <si>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</si>
  <si>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</si>
  <si>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</si>
  <si>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</si>
  <si>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</si>
  <si>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</si>
  <si>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</si>
  <si>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</si>
  <si>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</si>
  <si>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</si>
  <si>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</si>
  <si>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</si>
  <si>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</si>
  <si>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</si>
  <si>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</si>
  <si>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</si>
  <si>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</si>
  <si>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</si>
  <si>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</si>
  <si>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</si>
  <si>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</si>
  <si>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</si>
  <si>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</si>
  <si>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</si>
  <si>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</si>
  <si>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</si>
  <si>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</si>
  <si>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</si>
  <si>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</si>
  <si>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</si>
  <si>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</si>
  <si>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</si>
  <si>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</si>
  <si>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</si>
  <si>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</si>
  <si>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</si>
  <si>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</si>
  <si>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</si>
  <si>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</si>
  <si>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</si>
  <si>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</si>
  <si>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</si>
  <si>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</si>
  <si>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</si>
  <si>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</si>
  <si>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</si>
  <si>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</si>
  <si>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</si>
  <si>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</si>
  <si>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</si>
  <si>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</si>
  <si>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</si>
  <si>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</si>
  <si>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</si>
  <si>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</si>
  <si>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</si>
  <si>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</si>
  <si>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</si>
  <si>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</si>
  <si>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</si>
  <si>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</si>
  <si>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</si>
  <si>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</si>
  <si>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</si>
  <si>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</si>
  <si>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</si>
  <si>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</si>
  <si>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</si>
  <si>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</si>
  <si>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</si>
  <si>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</si>
  <si>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</si>
  <si>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</si>
  <si>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</si>
  <si>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</si>
  <si>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</si>
  <si>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</si>
  <si>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</si>
  <si>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</si>
  <si>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</si>
  <si>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</si>
  <si>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</si>
  <si>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</si>
  <si>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</si>
  <si>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</si>
  <si>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</si>
  <si>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</si>
  <si>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</si>
  <si>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</si>
  <si>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</si>
  <si>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</si>
  <si>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</si>
  <si>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</si>
  <si>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</si>
  <si>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</si>
  <si>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</si>
  <si>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</si>
  <si>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</si>
  <si>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</si>
  <si>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</si>
  <si>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</si>
  <si>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</si>
  <si>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</si>
  <si>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</si>
  <si>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</si>
  <si>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</si>
  <si>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</si>
  <si>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</si>
  <si>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</si>
  <si>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</si>
  <si>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</si>
  <si>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</si>
  <si>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</si>
  <si>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</si>
  <si>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</si>
  <si>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</si>
  <si>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</si>
  <si>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</si>
  <si>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</si>
  <si>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</si>
  <si>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</si>
  <si>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</si>
  <si>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</si>
  <si>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</si>
  <si>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</si>
  <si>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</si>
  <si>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</si>
  <si>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</si>
  <si>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</si>
  <si>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</si>
  <si>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</si>
  <si>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</si>
  <si>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</si>
  <si>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</si>
  <si>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</si>
  <si>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</si>
  <si>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</si>
  <si>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</si>
  <si>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</si>
  <si>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</si>
  <si>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</si>
  <si>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</si>
  <si>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</si>
  <si>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</si>
  <si>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</si>
  <si>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</si>
  <si>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</si>
  <si>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</si>
  <si>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</si>
  <si>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</si>
  <si>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</si>
  <si>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</si>
  <si>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</si>
  <si>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</si>
  <si>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</si>
  <si>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</si>
  <si>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</si>
  <si>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</si>
  <si>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</si>
  <si>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</si>
  <si>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</si>
  <si>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</si>
  <si>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</si>
  <si>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</si>
  <si>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</si>
  <si>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</si>
  <si>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</si>
  <si>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</si>
  <si>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</si>
  <si>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</si>
  <si>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</si>
  <si>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</si>
  <si>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</si>
  <si>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</si>
  <si>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</si>
  <si>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</si>
  <si>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</si>
  <si>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</si>
  <si>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</si>
  <si>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</si>
  <si>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</si>
  <si>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</si>
  <si>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</si>
  <si>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</si>
  <si>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</si>
  <si>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</si>
  <si>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</si>
  <si>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</si>
  <si>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</si>
  <si>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</si>
  <si>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</si>
  <si>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</si>
  <si>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</si>
  <si>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</si>
  <si>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</si>
  <si>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</si>
  <si>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</si>
  <si>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</si>
  <si>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</si>
  <si>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</si>
  <si>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</si>
  <si>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</si>
  <si>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</si>
  <si>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</si>
  <si>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</si>
  <si>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</si>
  <si>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</si>
  <si>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</si>
  <si>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</si>
  <si>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</si>
  <si>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</si>
  <si>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</si>
  <si>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</si>
  <si>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</si>
  <si>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</si>
  <si>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</si>
  <si>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</si>
  <si>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</si>
  <si>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</si>
  <si>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</si>
  <si>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</si>
  <si>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</si>
  <si>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</si>
  <si>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</si>
  <si>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</si>
  <si>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</si>
  <si>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</si>
  <si>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</si>
  <si>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</si>
  <si>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</si>
  <si>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</si>
  <si>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</si>
  <si>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</si>
  <si>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</si>
  <si>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</si>
  <si>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</si>
  <si>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</si>
  <si>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</si>
  <si>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</si>
  <si>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</si>
  <si>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</si>
  <si>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</si>
  <si>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</si>
  <si>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</si>
  <si>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</si>
  <si>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</si>
  <si>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</si>
  <si>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</si>
  <si>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</si>
  <si>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</si>
  <si>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</si>
  <si>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</si>
  <si>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</si>
  <si>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</si>
  <si>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</si>
  <si>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</si>
  <si>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</si>
  <si>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</si>
  <si>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</si>
  <si>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</si>
  <si>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</si>
  <si>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</si>
  <si>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</si>
  <si>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</si>
  <si>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</si>
  <si>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</si>
  <si>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</si>
  <si>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</si>
  <si>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</si>
  <si>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</si>
  <si>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</si>
  <si>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</si>
  <si>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</si>
  <si>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</si>
  <si>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</si>
  <si>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</si>
  <si>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</si>
  <si>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</si>
  <si>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</si>
  <si>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</si>
  <si>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</si>
  <si>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</si>
  <si>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</si>
  <si>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</si>
  <si>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</si>
  <si>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</si>
  <si>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</si>
  <si>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</si>
  <si>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</si>
  <si>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</si>
  <si>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</si>
  <si>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</si>
  <si>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</si>
  <si>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</si>
  <si>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</si>
  <si>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</si>
  <si>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</si>
  <si>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</si>
  <si>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</si>
  <si>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</si>
  <si>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</si>
  <si>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</si>
  <si>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</si>
  <si>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</si>
  <si>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</si>
  <si>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</si>
  <si>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</si>
  <si>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</si>
  <si>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</si>
  <si>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</si>
  <si>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</si>
  <si>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</si>
  <si>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</si>
  <si>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</si>
  <si>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</si>
  <si>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</si>
  <si>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</si>
  <si>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</si>
  <si>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</si>
  <si>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</si>
  <si>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</si>
  <si>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</si>
  <si>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</si>
  <si>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</si>
  <si>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</si>
  <si>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</si>
  <si>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</si>
  <si>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</si>
  <si>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</si>
  <si>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</si>
  <si>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</si>
  <si>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</si>
  <si>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</si>
  <si>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</si>
  <si>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</si>
  <si>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</si>
  <si>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</si>
  <si>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</si>
  <si>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</si>
  <si>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</si>
  <si>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</si>
  <si>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</si>
  <si>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</si>
  <si>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</si>
  <si>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</si>
  <si>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</si>
  <si>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</si>
  <si>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</si>
  <si>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</si>
  <si>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</si>
  <si>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</si>
  <si>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</si>
  <si>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</si>
  <si>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</si>
  <si>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</si>
  <si>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</si>
  <si>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</si>
  <si>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</si>
  <si>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</si>
  <si>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</si>
  <si>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</si>
  <si>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</si>
  <si>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</si>
  <si>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</si>
  <si>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</si>
  <si>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</si>
  <si>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</si>
  <si>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</si>
  <si>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</si>
  <si>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</si>
  <si>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</si>
  <si>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</si>
  <si>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</si>
  <si>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</si>
  <si>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</si>
  <si>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</si>
  <si>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</si>
  <si>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</si>
  <si>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</si>
  <si>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</si>
  <si>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</si>
  <si>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</si>
  <si>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</si>
  <si>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</si>
  <si>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</si>
  <si>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</si>
  <si>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</si>
  <si>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</si>
  <si>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</si>
  <si>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</si>
  <si>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</si>
  <si>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</si>
  <si>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</si>
  <si>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</si>
  <si>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</si>
  <si>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</si>
  <si>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</si>
  <si>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</si>
  <si>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</si>
  <si>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</si>
  <si>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</si>
  <si>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</si>
  <si>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</si>
  <si>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</si>
  <si>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</si>
  <si>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</si>
  <si>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</si>
  <si>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</si>
  <si>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</si>
  <si>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</si>
  <si>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</si>
  <si>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</si>
  <si>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</si>
  <si>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</si>
  <si>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</si>
  <si>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</si>
  <si>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</si>
  <si>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</si>
  <si>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</si>
  <si>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</si>
  <si>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</si>
  <si>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</si>
  <si>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</si>
  <si>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</si>
  <si>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</si>
  <si>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</si>
  <si>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</si>
  <si>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</si>
  <si>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</si>
  <si>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</si>
  <si>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</si>
  <si>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</si>
  <si>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</si>
  <si>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</si>
  <si>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</si>
  <si>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</si>
  <si>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</si>
  <si>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</si>
  <si>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</si>
  <si>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</si>
  <si>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</si>
  <si>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</si>
  <si>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</si>
  <si>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</si>
  <si>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</si>
  <si>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</si>
  <si>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</si>
  <si>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</si>
  <si>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</si>
  <si>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</si>
  <si>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</si>
  <si>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</si>
  <si>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</si>
  <si>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</si>
  <si>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</si>
  <si>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</si>
  <si>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</si>
  <si>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</si>
  <si>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</si>
  <si>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</si>
  <si>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</si>
  <si>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</si>
  <si>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</si>
  <si>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</si>
  <si>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</si>
  <si>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</si>
  <si>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</si>
  <si>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</si>
  <si>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</si>
  <si>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</si>
  <si>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</si>
  <si>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</si>
  <si>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</si>
  <si>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</si>
  <si>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</si>
  <si>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</si>
  <si>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</si>
  <si>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</si>
  <si>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</si>
  <si>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</si>
  <si>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</si>
  <si>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</si>
  <si>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</si>
  <si>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</si>
  <si>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</si>
  <si>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</si>
  <si>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</si>
  <si>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</si>
  <si>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</si>
  <si>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</si>
  <si>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</si>
  <si>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</si>
  <si>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</si>
  <si>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</si>
  <si>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</si>
  <si>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</si>
  <si>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</si>
  <si>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</si>
  <si>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</si>
  <si>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</si>
  <si>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</si>
  <si>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</si>
  <si>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</si>
  <si>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</si>
  <si>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</si>
  <si>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</si>
  <si>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</si>
  <si>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</si>
  <si>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</si>
  <si>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</si>
  <si>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</si>
  <si>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</si>
  <si>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</si>
  <si>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</si>
  <si>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</si>
  <si>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</si>
  <si>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</si>
  <si>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</si>
  <si>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</si>
  <si>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</si>
  <si>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</si>
  <si>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</si>
  <si>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</si>
  <si>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</si>
  <si>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</si>
  <si>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</si>
  <si>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</si>
  <si>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</si>
  <si>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</si>
  <si>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</si>
  <si>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</si>
  <si>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</si>
  <si>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</si>
  <si>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</si>
  <si>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</si>
  <si>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</si>
  <si>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</si>
  <si>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</si>
  <si>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</si>
  <si>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</si>
  <si>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</si>
  <si>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</si>
  <si>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</si>
  <si>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</si>
  <si>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</si>
  <si>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</si>
  <si>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</si>
  <si>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</si>
  <si>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</si>
  <si>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</si>
  <si>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</si>
  <si>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</si>
  <si>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</si>
  <si>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</si>
  <si>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</si>
  <si>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</si>
  <si>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</si>
  <si>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</si>
  <si>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</si>
  <si>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</si>
  <si>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</si>
  <si>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</si>
  <si>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</si>
  <si>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</si>
  <si>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</si>
  <si>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</si>
  <si>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</si>
  <si>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</si>
  <si>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</si>
  <si>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</si>
  <si>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</si>
  <si>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</si>
  <si>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</si>
  <si>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</si>
  <si>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</si>
  <si>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</si>
  <si>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</si>
  <si>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</si>
  <si>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</si>
  <si>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</si>
  <si>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</si>
  <si>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</si>
  <si>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</si>
  <si>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</si>
  <si>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</si>
  <si>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</si>
  <si>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</si>
  <si>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</si>
  <si>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</si>
  <si>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</si>
  <si>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</si>
  <si>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</si>
  <si>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10.5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</si>
  <si>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</si>
  <si>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</si>
  <si>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</si>
  <si>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</si>
  <si>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деятельности (мощностей) в эксплуатацию в год N</t>
  </si>
  <si>
    <t>Отклонения от плановых показателей по итогам отчетного периода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</si>
  <si>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</si>
  <si>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</si>
  <si>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</si>
  <si>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</si>
  <si>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Отчет об исполнении инвестиционной программы 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</si>
  <si>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</si>
  <si>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</si>
  <si>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</si>
  <si>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</si>
  <si>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</si>
  <si>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</si>
  <si>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</si>
  <si>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</si>
  <si>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</si>
  <si>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</si>
  <si>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</si>
  <si>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</si>
  <si>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</si>
  <si>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</si>
  <si>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</si>
  <si>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</si>
  <si>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</si>
  <si>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</si>
  <si>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</si>
  <si>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</si>
  <si>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</si>
  <si>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</si>
  <si>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</si>
  <si>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</si>
  <si>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</si>
  <si>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</si>
  <si>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</si>
  <si>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Приложение № 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</si>
  <si>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</si>
  <si>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факт на конец отчетного периода</t>
  </si>
  <si>
    <t>факт года N-1
(на 01.01.года N)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</si>
  <si>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</si>
  <si>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</si>
  <si>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</si>
  <si>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</si>
  <si>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</si>
  <si>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На инвестиции</t>
  </si>
  <si>
    <t>Резервный фонд</t>
  </si>
  <si>
    <t>Остаток на развитие</t>
  </si>
  <si>
    <t>IX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</si>
  <si>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</si>
  <si>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</si>
  <si>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</si>
  <si>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</si>
  <si>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</si>
  <si>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</si>
  <si>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</si>
  <si>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</si>
  <si>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</si>
  <si>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</si>
  <si>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</si>
  <si>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</si>
  <si>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</si>
  <si>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</si>
  <si>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</si>
  <si>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</si>
  <si>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</si>
  <si>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</si>
  <si>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</si>
  <si>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</si>
  <si>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</si>
  <si>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</si>
  <si>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</si>
  <si>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</si>
  <si>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</si>
  <si>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</si>
  <si>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</si>
  <si>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</si>
  <si>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</si>
  <si>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</si>
  <si>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</si>
  <si>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</si>
  <si>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</si>
  <si>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</si>
  <si>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</si>
  <si>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</si>
  <si>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</si>
  <si>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</si>
  <si>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</si>
  <si>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</si>
  <si>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</si>
  <si>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</si>
  <si>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</si>
  <si>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</si>
  <si>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</si>
  <si>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</si>
  <si>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</si>
  <si>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</si>
  <si>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</si>
  <si>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</si>
  <si>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</si>
  <si>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</si>
  <si>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</si>
  <si>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</si>
  <si>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</si>
  <si>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</si>
  <si>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</si>
  <si>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</si>
  <si>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</si>
  <si>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</si>
  <si>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</si>
  <si>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</si>
  <si>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</si>
  <si>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</si>
  <si>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</si>
  <si>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</si>
  <si>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</si>
  <si>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</si>
  <si>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</si>
  <si>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</si>
  <si>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</si>
  <si>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</si>
  <si>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</si>
  <si>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</si>
  <si>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</si>
  <si>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</si>
  <si>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</si>
  <si>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</si>
  <si>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</si>
  <si>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</si>
  <si>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</si>
  <si>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</si>
  <si>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</si>
  <si>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</si>
  <si>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</si>
  <si>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</si>
  <si>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</si>
  <si>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</si>
  <si>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</si>
  <si>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</si>
  <si>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</si>
  <si>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</si>
  <si>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</si>
  <si>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</si>
  <si>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</si>
  <si>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</si>
  <si>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</si>
  <si>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</si>
  <si>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</si>
  <si>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</si>
  <si>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</si>
  <si>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</si>
  <si>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</si>
  <si>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</si>
  <si>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</si>
  <si>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</si>
  <si>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</si>
  <si>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</si>
  <si>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</si>
  <si>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</si>
  <si>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</si>
  <si>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</si>
  <si>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</si>
  <si>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</si>
  <si>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</si>
  <si>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</si>
  <si>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</si>
  <si>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</si>
  <si>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</si>
  <si>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</si>
  <si>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</si>
  <si>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</si>
  <si>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</si>
  <si>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</si>
  <si>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</si>
  <si>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</si>
  <si>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</si>
  <si>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</si>
  <si>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</si>
  <si>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Открытое акционерное общество "Рыбинская городская электросеть"</t>
  </si>
  <si>
    <t>1.</t>
  </si>
  <si>
    <t>Реконструкция, модернизация, техническое перевооружение, всего</t>
  </si>
  <si>
    <t>1.1.</t>
  </si>
  <si>
    <t>1.2.</t>
  </si>
  <si>
    <t>1.4.</t>
  </si>
  <si>
    <t>1.6.</t>
  </si>
  <si>
    <t>нд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</si>
  <si>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</si>
  <si>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замены силовых (авто-) трансформаторов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</si>
  <si>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</si>
  <si>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Отчет о реализации инвестиционной программы</t>
  </si>
  <si>
    <t>Ярославская область</t>
  </si>
  <si>
    <t>M</t>
  </si>
  <si>
    <t>Приказ ДЭиРТ ЯО №169 от 22.08.2022 г.</t>
  </si>
  <si>
    <t>нематери-альные активы</t>
  </si>
  <si>
    <t>Замена силовых трансформаторов со сроком службы 30 и более лет</t>
  </si>
  <si>
    <t>Приобретение автотранспортных средств</t>
  </si>
  <si>
    <t>Замена оборудования ТП-14</t>
  </si>
  <si>
    <t>Разработка проектно-сметной документации «Замена оборудования РУ-6 кВ РП-16 с переводом нагрузок»</t>
  </si>
  <si>
    <t>Замена оборудования РП-3 с переводом нагрузок</t>
  </si>
  <si>
    <t>Разработка проектно-сметной документации «Замена оборудования ТП-378 РУ-6кВ, установка Т2, дооборудование РУ-0,4кВ с переводом нагрузок»</t>
  </si>
  <si>
    <t>Разработка проектно-сметной документации «Установка  КТП  взамен существующей КТП-50 с переводом нагрузок»</t>
  </si>
  <si>
    <t>Разработка проектно-сметной документации «Установка КТП взамен существующей КТП-59 с переводом нагрузок»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</si>
  <si>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</si>
  <si>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</si>
  <si>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 </t>
  </si>
  <si>
    <t>Повышение надежности оказываемых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</si>
  <si>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</si>
  <si>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</si>
  <si>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1.2.3.1.3</t>
  </si>
  <si>
    <t>увеличение налога на имущества в связи с учетом с 2022 года ОС по правилам ФСБУ 06/2020</t>
  </si>
  <si>
    <t>расходы по финансовой аренде отражаются в составе амортизационных отчислений по ФСБУ 25/2018</t>
  </si>
  <si>
    <t>фактичечкие платежи указаны без НДС</t>
  </si>
  <si>
    <t>платежи по финансовой аренде указаны в платежах по финансовым операциям в связи с перехожом на ФСБУ 25/2018</t>
  </si>
  <si>
    <t xml:space="preserve"> увеличени капитальных вложений за счет прочих средств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</si>
  <si>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</si>
  <si>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в прогнозных ценах соответствующих лет, млн. рублей
(с НДС)</t>
  </si>
  <si>
    <t>Финансирование капитальных вложений 2023 года, млн. рублей (с НДС)</t>
  </si>
  <si>
    <t>Установка КТП  взамен существующей ТП-116 с переводом нагрузок</t>
  </si>
  <si>
    <t>Замена оборудования
 РУ-6кВ РП-16 с переводом нагрузок</t>
  </si>
  <si>
    <t>Установка  оборудования БКТПБ  взамен существующей ТП-375 с переводом нагрузок</t>
  </si>
  <si>
    <t>Установка КТП взамен существующей ТП-130 с переводом нагрузок</t>
  </si>
  <si>
    <t>Разработка проектно-сметной документации "Установка КТП взамен существующей КТП-150 с переводом нагрузок" (п.Гидромеханизации)</t>
  </si>
  <si>
    <t>N</t>
  </si>
  <si>
    <t>Реконструкция КВЛ-6кВ ТП-95-ТП-26 путем замены участка ВЛ-6кВ на КЛ-6кВ, используя метод ГНБ</t>
  </si>
  <si>
    <t>Разработка проектно-сметной документации  "Строительство КЛ-6,0кВ РП8-КТП150 с участком ГНБ" (п.Гидромеханизации)</t>
  </si>
  <si>
    <t>Строительство КТП в районе "Прибрежный" для перевода нагрузок с ТП "Свобода"</t>
  </si>
  <si>
    <t>Строительство КЛ-6кВ до КТП в районе "Свобода" путем врезки в существующую КЛ-6кВ ТП-340-РП_25 ф.2514 с участком ГНБ</t>
  </si>
  <si>
    <t>Строительство КЛ-6кВ от ТП-375 путем врезки в существующую 
КЛ-6кВ ТП-374-РП-20 с участком ГНБ</t>
  </si>
  <si>
    <t>Строительство КВЛ-0,4кВ ТП-197 по ул. Б. Вонговская (с перераспределением нагрузки от ТП-115, ТП-114)</t>
  </si>
  <si>
    <t>2023</t>
  </si>
  <si>
    <t>M-O</t>
  </si>
  <si>
    <t>0.1</t>
  </si>
  <si>
    <t>Технологическое присоединение, всего</t>
  </si>
  <si>
    <t>0.2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</si>
  <si>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</si>
  <si>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</si>
  <si>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</si>
  <si>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</si>
  <si>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</si>
  <si>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</si>
  <si>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</si>
  <si>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</si>
  <si>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</si>
  <si>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</si>
  <si>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</si>
  <si>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</si>
  <si>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1.1.1.2.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</si>
  <si>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</si>
  <si>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1.2.1.</t>
  </si>
  <si>
    <t>Реконструкция в рамках технологических присоединений</t>
  </si>
  <si>
    <t>N-O</t>
  </si>
  <si>
    <t>1.2.2.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</si>
  <si>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</si>
  <si>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</si>
  <si>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трансформаторных и иных подстанций, всего, в том числе:</t>
  </si>
  <si>
    <t>1.2.2.1.1.</t>
  </si>
  <si>
    <t>1.2.2.1.2</t>
  </si>
  <si>
    <t>1.2.2.1.3</t>
  </si>
  <si>
    <t>Установка КТП  взамен существующей ТП-115 с переводом нагрузок</t>
  </si>
  <si>
    <t>1.2.2.1.4</t>
  </si>
  <si>
    <t>Установка  КТП  взамен существующей ТП-118 с переводом нагрузок</t>
  </si>
  <si>
    <t>1.2.2.1.5</t>
  </si>
  <si>
    <t>Установка  КТП  взамен существующей ТП-133 с переводом нагрузок</t>
  </si>
  <si>
    <t>1.2.2.1.6</t>
  </si>
  <si>
    <t>Установка  КТП  взамен существующей ТП-524 с переводом нагрузок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</si>
  <si>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</si>
  <si>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</si>
  <si>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</si>
  <si>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</si>
  <si>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</si>
  <si>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</si>
  <si>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</si>
  <si>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</si>
  <si>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</si>
  <si>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</si>
  <si>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Реконструкция ТП-11 с заменой оборудования и переводом нагрузок</t>
  </si>
  <si>
    <t>O</t>
  </si>
  <si>
    <t>1.2.2.1.17</t>
  </si>
  <si>
    <t>Установка КТП взамен существующей ТП-345 с переводом нагрузок</t>
  </si>
  <si>
    <t>1.2.2.1.18</t>
  </si>
  <si>
    <t>Реконструкция ТП-25 с заменой оборудования РУ-6кВ и переводом нагрузок</t>
  </si>
  <si>
    <t>1.2.2.1.19</t>
  </si>
  <si>
    <t>Замена оборудования РУ-6кВ ТП-55 с переводом нагрузок</t>
  </si>
  <si>
    <t>1.2.2.1.20</t>
  </si>
  <si>
    <t>Замена оборудования ОРУ-35кВ секции №2 ГПП-1</t>
  </si>
  <si>
    <t>1.2.2.1.21</t>
  </si>
  <si>
    <t>Реконструкция ТП-372 с заменой оборудования и переводом нагрузок</t>
  </si>
  <si>
    <t>1.2.2.1.22</t>
  </si>
  <si>
    <t>Установка КТП взамен существующей КТП-150 с переводом нагрузок</t>
  </si>
  <si>
    <t>1.2.2.2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</si>
  <si>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</si>
  <si>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1.2.2.2.1</t>
  </si>
  <si>
    <t>1.2.3.</t>
  </si>
  <si>
    <t>Реконструкция, модернизация, техническое перевооружение линий электропередачи, всего, в том числе:</t>
  </si>
  <si>
    <t>1.2.3.1.</t>
  </si>
  <si>
    <t>Реконструкция линий электропередачи, всего, в том числе:</t>
  </si>
  <si>
    <t>1.2.3.1.1.</t>
  </si>
  <si>
    <t>1.2.3.1.2.</t>
  </si>
  <si>
    <t>1.2.3.1.3.</t>
  </si>
  <si>
    <t>Реконструкция ВЛ-6кВ ТП-112-ТП-166 с заменой провода и опор</t>
  </si>
  <si>
    <t>1.2.3.2.</t>
  </si>
  <si>
    <t>Модернизация, техническое перевооружение линий электропередачи, всего, в том числе:</t>
  </si>
  <si>
    <t>1.2.4.</t>
  </si>
  <si>
    <t>Развитие и модернизация учета электрической энергии (мощности), всего, в том числе:</t>
  </si>
  <si>
    <t>1.2.4.1.</t>
  </si>
  <si>
    <t>Установка приборов учета на фидерах, ТП, РП</t>
  </si>
  <si>
    <t>Прочее новое строительство объектов электросетевого хозяйства, всего, в том числе:</t>
  </si>
  <si>
    <t>1.4.1.</t>
  </si>
  <si>
    <t>1.4.2.</t>
  </si>
  <si>
    <t>1.4.3.</t>
  </si>
  <si>
    <t>1.4.4.</t>
  </si>
  <si>
    <t>1.4.5.</t>
  </si>
  <si>
    <t>Строительство КЛ-6кВ ТП-11-ТП-12 с учатком ГНБ</t>
  </si>
  <si>
    <t>1.4.6.</t>
  </si>
  <si>
    <t>Размещение КЛ-6кВ ТП-25-ТП-391 с участком ГНБ</t>
  </si>
  <si>
    <t>1.6.1.</t>
  </si>
  <si>
    <t>По программе энергосбережения и повышения энергетической эффективности</t>
  </si>
  <si>
    <t>1.6.1.1.</t>
  </si>
  <si>
    <t>Приобретение автомобиля для перевозки персонала - 2 шт.</t>
  </si>
  <si>
    <t>1.6.1.2.</t>
  </si>
  <si>
    <t>Приобретение автоподъемник АП-18А</t>
  </si>
  <si>
    <t>1.6.1.3.</t>
  </si>
  <si>
    <t>Приобретение УАЗ 390995 - 2 шт.</t>
  </si>
  <si>
    <t>1.6.1.4.</t>
  </si>
  <si>
    <t>1.6.1.5.</t>
  </si>
  <si>
    <t>1.6.1.6.</t>
  </si>
  <si>
    <t>Освоение капитальных вложений 2023 года, млн. рублей (без НДС)</t>
  </si>
  <si>
    <t>Фактический объем освоения капитальных вложений на 01.01.2023 года  в прогнозных ценах соответствующих лет, млн. рублей
(без НДС)</t>
  </si>
  <si>
    <t>Остаток освоения капитальных вложений на 01.01.2023 года, млн. рублей
(без НДС)</t>
  </si>
  <si>
    <t xml:space="preserve">активов к бухгалтерскому учету в 2023 году </t>
  </si>
  <si>
    <t xml:space="preserve">Вывод объектов инвестиционной деятельности (мощностей) из эксплуатации в 2023 год </t>
  </si>
  <si>
    <t>Всего (2023 год)</t>
  </si>
  <si>
    <t xml:space="preserve">Приобретение автоподъемник АП-18А </t>
  </si>
  <si>
    <t>взносы начислялись по ставкам , установленным для организаций среднего и малого бизнеса</t>
  </si>
  <si>
    <t>3</t>
  </si>
  <si>
    <t>Отчетный год 2023
(3 квартал)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</si>
</sst>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₽&quot;_-;\-* #,##0.00\ &quot;₽&quot;_-;_-* &quot;-&quot;??\ &quot;₽&quot;_-;_-@_-"/>
    <numFmt numFmtId="165" formatCode="#,##0.00,"/>
    <numFmt numFmtId="166" formatCode="0.000"/>
    <numFmt numFmtId="167" formatCode="_-* #,##0.00[$€-1]_-;\-* #,##0.00[$€-1]_-;_-* &quot;-&quot;??[$€-1]_-"/>
    <numFmt numFmtId="168" formatCode="0.0;\-0.0;;@"/>
    <numFmt numFmtId="169" formatCode="0.00;\-0.00;;@"/>
    <numFmt numFmtId="170" formatCode="0.000;\-0.000;;@"/>
    <numFmt numFmtId="171" formatCode="#,##0.0"/>
    <numFmt numFmtId="172" formatCode="0.0"/>
    <numFmt numFmtId="173" formatCode="#,##0.00000000"/>
    <numFmt numFmtId="174" formatCode="0.0;\-0.0;;@\ "/>
    <numFmt numFmtId="175" formatCode="0.000;\-0.000;;@\ "/>
    <numFmt numFmtId="176" formatCode="0.000_ ;\-0.000\ "/>
    <numFmt numFmtId="177" formatCode="0_ ;\-0\ "/>
    <numFmt numFmtId="178" formatCode="#,##0_ ;\-#,##0\ "/>
    <numFmt numFmtId="179" formatCode="#,##0.0000000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.5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.5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6" fillId="0" borderId="0"/>
    <xf numFmtId="0" fontId="6" fillId="0" borderId="0"/>
    <xf numFmtId="0" fontId="2" fillId="0" borderId="0"/>
    <xf numFmtId="0" fontId="17" fillId="0" borderId="0"/>
    <xf numFmtId="0" fontId="18" fillId="0" borderId="0"/>
    <xf numFmtId="0" fontId="17" fillId="0" borderId="0"/>
    <xf numFmtId="0" fontId="6" fillId="0" borderId="0"/>
    <xf numFmtId="0" fontId="18" fillId="0" borderId="0"/>
    <xf numFmtId="49" fontId="19" fillId="0" borderId="0" applyBorder="0">
      <alignment vertical="top"/>
    </xf>
    <xf numFmtId="0" fontId="19" fillId="0" borderId="0">
      <alignment horizontal="left" vertical="center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0" borderId="0"/>
  </cellStyleXfs>
  <cellXfs count="736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textRotation="90" wrapText="1"/>
    </xf>
    <xf numFmtId="0" fontId="5" fillId="0" borderId="0" xfId="0" applyFont="1"/>
    <xf numFmtId="0" fontId="5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wrapText="1"/>
    </xf>
    <xf numFmtId="0" fontId="4" fillId="0" borderId="0" xfId="0" applyFont="1"/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left" wrapText="1"/>
    </xf>
    <xf numFmtId="0" fontId="9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49" fontId="10" fillId="0" borderId="2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 indent="1"/>
    </xf>
    <xf numFmtId="0" fontId="5" fillId="0" borderId="5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/>
    </xf>
    <xf numFmtId="0" fontId="5" fillId="0" borderId="12" xfId="0" applyNumberFormat="1" applyFont="1" applyBorder="1" applyAlignment="1">
      <alignment horizontal="center" vertical="center"/>
    </xf>
    <xf numFmtId="10" fontId="5" fillId="0" borderId="12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left" vertical="center" wrapText="1"/>
    </xf>
    <xf numFmtId="0" fontId="5" fillId="0" borderId="15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10" fontId="5" fillId="0" borderId="16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7" xfId="0" applyNumberFormat="1" applyFont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left" vertical="center" wrapText="1"/>
    </xf>
    <xf numFmtId="0" fontId="11" fillId="0" borderId="15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11" fillId="0" borderId="11" xfId="0" applyNumberFormat="1" applyFont="1" applyBorder="1" applyAlignment="1">
      <alignment horizontal="center" vertical="top"/>
    </xf>
    <xf numFmtId="0" fontId="11" fillId="0" borderId="16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right"/>
    </xf>
    <xf numFmtId="49" fontId="12" fillId="0" borderId="0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49" fontId="4" fillId="0" borderId="0" xfId="0" applyNumberFormat="1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center" textRotation="90" wrapText="1"/>
    </xf>
    <xf numFmtId="0" fontId="15" fillId="0" borderId="1" xfId="2" applyFont="1" applyFill="1" applyBorder="1" applyAlignment="1">
      <alignment horizontal="left" vertical="center" wrapText="1"/>
    </xf>
    <xf numFmtId="165" fontId="7" fillId="0" borderId="1" xfId="1" applyNumberFormat="1" applyFont="1" applyFill="1" applyBorder="1" applyAlignment="1">
      <alignment horizontal="center" vertical="center"/>
    </xf>
    <xf numFmtId="0" fontId="14" fillId="0" borderId="0" xfId="0" applyNumberFormat="1" applyFont="1" applyBorder="1" applyAlignment="1">
      <alignment horizontal="left"/>
    </xf>
    <xf numFmtId="165" fontId="3" fillId="0" borderId="1" xfId="1" applyNumberFormat="1" applyFont="1" applyFill="1" applyBorder="1" applyAlignment="1">
      <alignment horizontal="center" vertical="center"/>
    </xf>
    <xf numFmtId="167" fontId="5" fillId="0" borderId="1" xfId="3" applyNumberFormat="1" applyFont="1" applyBorder="1" applyAlignment="1">
      <alignment vertical="center" wrapText="1"/>
    </xf>
    <xf numFmtId="49" fontId="15" fillId="0" borderId="1" xfId="2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170" fontId="5" fillId="0" borderId="1" xfId="0" applyNumberFormat="1" applyFont="1" applyBorder="1" applyAlignment="1">
      <alignment horizontal="right" vertical="center"/>
    </xf>
    <xf numFmtId="166" fontId="5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169" fontId="3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center"/>
    </xf>
    <xf numFmtId="170" fontId="9" fillId="0" borderId="1" xfId="0" applyNumberFormat="1" applyFont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9" fillId="0" borderId="1" xfId="0" applyNumberFormat="1" applyFont="1" applyFill="1" applyBorder="1" applyAlignment="1">
      <alignment horizontal="center" textRotation="90" wrapText="1"/>
    </xf>
    <xf numFmtId="0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9" fillId="0" borderId="27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2" fillId="2" borderId="1" xfId="15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1" xfId="2" applyFont="1" applyFill="1" applyBorder="1" applyAlignment="1">
      <alignment horizontal="left" vertical="center" wrapText="1" indent="1"/>
    </xf>
    <xf numFmtId="17" fontId="23" fillId="0" borderId="1" xfId="2" applyNumberFormat="1" applyFont="1" applyFill="1" applyBorder="1" applyAlignment="1">
      <alignment horizontal="left" vertical="center" wrapText="1" inden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 indent="1"/>
    </xf>
    <xf numFmtId="0" fontId="7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 indent="1"/>
    </xf>
    <xf numFmtId="0" fontId="5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/>
    </xf>
    <xf numFmtId="170" fontId="9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173" fontId="22" fillId="2" borderId="1" xfId="15" applyNumberFormat="1" applyFont="1" applyFill="1" applyBorder="1" applyAlignment="1">
      <alignment vertical="center" wrapText="1"/>
    </xf>
    <xf numFmtId="176" fontId="9" fillId="0" borderId="0" xfId="0" applyNumberFormat="1" applyFont="1" applyBorder="1" applyAlignment="1">
      <alignment horizontal="left" vertical="center"/>
    </xf>
    <xf numFmtId="166" fontId="9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top"/>
    </xf>
    <xf numFmtId="0" fontId="9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right" vertical="center"/>
    </xf>
    <xf numFmtId="170" fontId="7" fillId="0" borderId="1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/>
    </xf>
    <xf numFmtId="0" fontId="7" fillId="0" borderId="1" xfId="2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/>
    </xf>
    <xf numFmtId="170" fontId="3" fillId="0" borderId="1" xfId="0" applyNumberFormat="1" applyFont="1" applyBorder="1" applyAlignment="1">
      <alignment horizontal="right" vertical="center"/>
    </xf>
    <xf numFmtId="168" fontId="3" fillId="0" borderId="1" xfId="0" applyNumberFormat="1" applyFont="1" applyBorder="1" applyAlignment="1">
      <alignment horizontal="right" vertical="center"/>
    </xf>
    <xf numFmtId="0" fontId="7" fillId="2" borderId="0" xfId="0" applyFont="1" applyFill="1" applyAlignment="1">
      <alignment horizontal="left"/>
    </xf>
    <xf numFmtId="166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right"/>
    </xf>
    <xf numFmtId="166" fontId="7" fillId="2" borderId="0" xfId="0" applyNumberFormat="1" applyFont="1" applyFill="1" applyAlignment="1">
      <alignment horizontal="right" vertical="top" wrapText="1"/>
    </xf>
    <xf numFmtId="0" fontId="2" fillId="2" borderId="0" xfId="0" applyFont="1" applyFill="1" applyAlignment="1">
      <alignment horizontal="left"/>
    </xf>
    <xf numFmtId="166" fontId="2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166" fontId="10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166" fontId="5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right"/>
    </xf>
    <xf numFmtId="3" fontId="10" fillId="2" borderId="2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 wrapText="1"/>
    </xf>
    <xf numFmtId="49" fontId="4" fillId="2" borderId="0" xfId="0" applyNumberFormat="1" applyFont="1" applyFill="1" applyAlignment="1">
      <alignment wrapText="1"/>
    </xf>
    <xf numFmtId="0" fontId="5" fillId="2" borderId="0" xfId="0" applyFont="1" applyFill="1" applyAlignment="1">
      <alignment horizontal="left" indent="1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top"/>
    </xf>
    <xf numFmtId="0" fontId="13" fillId="2" borderId="11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13" fillId="2" borderId="9" xfId="0" applyFont="1" applyFill="1" applyBorder="1" applyAlignment="1">
      <alignment horizontal="center" vertical="top"/>
    </xf>
    <xf numFmtId="0" fontId="13" fillId="2" borderId="19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left" vertical="center" indent="1"/>
    </xf>
    <xf numFmtId="0" fontId="5" fillId="2" borderId="29" xfId="0" applyFont="1" applyFill="1" applyBorder="1" applyAlignment="1">
      <alignment horizontal="center" vertical="center"/>
    </xf>
    <xf numFmtId="3" fontId="5" fillId="2" borderId="42" xfId="0" applyNumberFormat="1" applyFont="1" applyFill="1" applyBorder="1" applyAlignment="1">
      <alignment horizontal="right" vertical="center"/>
    </xf>
    <xf numFmtId="3" fontId="5" fillId="2" borderId="43" xfId="0" applyNumberFormat="1" applyFont="1" applyFill="1" applyBorder="1" applyAlignment="1">
      <alignment horizontal="right" vertical="center"/>
    </xf>
    <xf numFmtId="177" fontId="5" fillId="2" borderId="43" xfId="0" applyNumberFormat="1" applyFont="1" applyFill="1" applyBorder="1" applyAlignment="1">
      <alignment horizontal="right" vertical="center"/>
    </xf>
    <xf numFmtId="9" fontId="5" fillId="2" borderId="43" xfId="0" applyNumberFormat="1" applyFont="1" applyFill="1" applyBorder="1" applyAlignment="1">
      <alignment horizontal="right" vertical="center"/>
    </xf>
    <xf numFmtId="0" fontId="5" fillId="2" borderId="44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right" vertical="center"/>
    </xf>
    <xf numFmtId="9" fontId="5" fillId="2" borderId="1" xfId="0" applyNumberFormat="1" applyFont="1" applyFill="1" applyBorder="1" applyAlignment="1">
      <alignment horizontal="right" vertical="center"/>
    </xf>
    <xf numFmtId="0" fontId="5" fillId="2" borderId="14" xfId="0" applyFont="1" applyFill="1" applyBorder="1" applyAlignment="1">
      <alignment vertical="center" wrapText="1"/>
    </xf>
    <xf numFmtId="0" fontId="5" fillId="2" borderId="45" xfId="0" applyFont="1" applyFill="1" applyBorder="1" applyAlignment="1">
      <alignment horizontal="left" vertical="center" indent="1"/>
    </xf>
    <xf numFmtId="0" fontId="5" fillId="2" borderId="46" xfId="0" applyFont="1" applyFill="1" applyBorder="1" applyAlignment="1">
      <alignment horizontal="center" vertical="center"/>
    </xf>
    <xf numFmtId="3" fontId="5" fillId="2" borderId="45" xfId="0" applyNumberFormat="1" applyFont="1" applyFill="1" applyBorder="1" applyAlignment="1">
      <alignment horizontal="right" vertical="center"/>
    </xf>
    <xf numFmtId="3" fontId="5" fillId="2" borderId="49" xfId="0" applyNumberFormat="1" applyFont="1" applyFill="1" applyBorder="1" applyAlignment="1">
      <alignment horizontal="right" vertical="center"/>
    </xf>
    <xf numFmtId="177" fontId="5" fillId="2" borderId="49" xfId="0" applyNumberFormat="1" applyFont="1" applyFill="1" applyBorder="1" applyAlignment="1">
      <alignment horizontal="right" vertical="center"/>
    </xf>
    <xf numFmtId="9" fontId="5" fillId="2" borderId="49" xfId="0" applyNumberFormat="1" applyFont="1" applyFill="1" applyBorder="1" applyAlignment="1">
      <alignment horizontal="right" vertical="center"/>
    </xf>
    <xf numFmtId="0" fontId="5" fillId="2" borderId="50" xfId="0" applyFont="1" applyFill="1" applyBorder="1" applyAlignment="1">
      <alignment vertical="center" wrapText="1"/>
    </xf>
    <xf numFmtId="0" fontId="5" fillId="2" borderId="51" xfId="0" applyFont="1" applyFill="1" applyBorder="1" applyAlignment="1">
      <alignment horizontal="left" vertical="center" indent="1"/>
    </xf>
    <xf numFmtId="0" fontId="5" fillId="2" borderId="52" xfId="0" applyFont="1" applyFill="1" applyBorder="1" applyAlignment="1">
      <alignment horizontal="center" vertical="center"/>
    </xf>
    <xf numFmtId="3" fontId="5" fillId="2" borderId="51" xfId="0" applyNumberFormat="1" applyFont="1" applyFill="1" applyBorder="1" applyAlignment="1">
      <alignment horizontal="right" vertical="center"/>
    </xf>
    <xf numFmtId="3" fontId="5" fillId="2" borderId="55" xfId="0" applyNumberFormat="1" applyFont="1" applyFill="1" applyBorder="1" applyAlignment="1">
      <alignment horizontal="right" vertical="center"/>
    </xf>
    <xf numFmtId="177" fontId="5" fillId="2" borderId="55" xfId="0" applyNumberFormat="1" applyFont="1" applyFill="1" applyBorder="1" applyAlignment="1">
      <alignment horizontal="right" vertical="center"/>
    </xf>
    <xf numFmtId="9" fontId="5" fillId="2" borderId="55" xfId="0" applyNumberFormat="1" applyFont="1" applyFill="1" applyBorder="1" applyAlignment="1">
      <alignment horizontal="right" vertical="center"/>
    </xf>
    <xf numFmtId="0" fontId="5" fillId="2" borderId="56" xfId="0" applyFont="1" applyFill="1" applyBorder="1" applyAlignment="1">
      <alignment vertical="center" wrapText="1"/>
    </xf>
    <xf numFmtId="0" fontId="5" fillId="2" borderId="57" xfId="0" applyFont="1" applyFill="1" applyBorder="1" applyAlignment="1">
      <alignment horizontal="left" vertical="center" indent="1"/>
    </xf>
    <xf numFmtId="0" fontId="5" fillId="2" borderId="58" xfId="0" applyFont="1" applyFill="1" applyBorder="1" applyAlignment="1">
      <alignment horizontal="center" vertical="center"/>
    </xf>
    <xf numFmtId="3" fontId="5" fillId="2" borderId="57" xfId="0" applyNumberFormat="1" applyFont="1" applyFill="1" applyBorder="1" applyAlignment="1">
      <alignment horizontal="right" vertical="center"/>
    </xf>
    <xf numFmtId="3" fontId="5" fillId="2" borderId="61" xfId="0" applyNumberFormat="1" applyFont="1" applyFill="1" applyBorder="1" applyAlignment="1">
      <alignment horizontal="right" vertical="center"/>
    </xf>
    <xf numFmtId="177" fontId="5" fillId="2" borderId="61" xfId="0" applyNumberFormat="1" applyFont="1" applyFill="1" applyBorder="1" applyAlignment="1">
      <alignment horizontal="right" vertical="center"/>
    </xf>
    <xf numFmtId="9" fontId="5" fillId="2" borderId="61" xfId="0" applyNumberFormat="1" applyFont="1" applyFill="1" applyBorder="1" applyAlignment="1">
      <alignment horizontal="right" vertical="center"/>
    </xf>
    <xf numFmtId="0" fontId="5" fillId="2" borderId="62" xfId="0" applyFont="1" applyFill="1" applyBorder="1" applyAlignment="1">
      <alignment vertical="center" wrapText="1"/>
    </xf>
    <xf numFmtId="3" fontId="5" fillId="2" borderId="75" xfId="0" applyNumberFormat="1" applyFont="1" applyFill="1" applyBorder="1" applyAlignment="1">
      <alignment horizontal="right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63" xfId="0" applyFont="1" applyFill="1" applyBorder="1" applyAlignment="1">
      <alignment horizontal="left" vertical="center" indent="1"/>
    </xf>
    <xf numFmtId="0" fontId="5" fillId="2" borderId="64" xfId="0" applyFont="1" applyFill="1" applyBorder="1" applyAlignment="1">
      <alignment horizontal="center" vertical="center"/>
    </xf>
    <xf numFmtId="3" fontId="5" fillId="2" borderId="63" xfId="0" applyNumberFormat="1" applyFont="1" applyFill="1" applyBorder="1" applyAlignment="1">
      <alignment horizontal="right" vertical="center"/>
    </xf>
    <xf numFmtId="3" fontId="5" fillId="2" borderId="67" xfId="0" applyNumberFormat="1" applyFont="1" applyFill="1" applyBorder="1" applyAlignment="1">
      <alignment horizontal="right" vertical="center"/>
    </xf>
    <xf numFmtId="177" fontId="5" fillId="2" borderId="67" xfId="0" applyNumberFormat="1" applyFont="1" applyFill="1" applyBorder="1" applyAlignment="1">
      <alignment horizontal="right" vertical="center"/>
    </xf>
    <xf numFmtId="9" fontId="5" fillId="2" borderId="67" xfId="0" applyNumberFormat="1" applyFont="1" applyFill="1" applyBorder="1" applyAlignment="1">
      <alignment horizontal="right" vertical="center"/>
    </xf>
    <xf numFmtId="0" fontId="5" fillId="2" borderId="68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center" vertical="center"/>
    </xf>
    <xf numFmtId="174" fontId="5" fillId="2" borderId="42" xfId="0" applyNumberFormat="1" applyFont="1" applyFill="1" applyBorder="1" applyAlignment="1">
      <alignment horizontal="right" vertical="center"/>
    </xf>
    <xf numFmtId="10" fontId="5" fillId="2" borderId="43" xfId="0" applyNumberFormat="1" applyFont="1" applyFill="1" applyBorder="1" applyAlignment="1">
      <alignment horizontal="right" vertical="center"/>
    </xf>
    <xf numFmtId="172" fontId="5" fillId="2" borderId="45" xfId="0" applyNumberFormat="1" applyFont="1" applyFill="1" applyBorder="1" applyAlignment="1">
      <alignment horizontal="right" vertical="center"/>
    </xf>
    <xf numFmtId="10" fontId="5" fillId="2" borderId="49" xfId="0" applyNumberFormat="1" applyFont="1" applyFill="1" applyBorder="1" applyAlignment="1">
      <alignment horizontal="right" vertical="center"/>
    </xf>
    <xf numFmtId="172" fontId="5" fillId="2" borderId="51" xfId="0" applyNumberFormat="1" applyFont="1" applyFill="1" applyBorder="1" applyAlignment="1">
      <alignment horizontal="right" vertical="center"/>
    </xf>
    <xf numFmtId="172" fontId="5" fillId="2" borderId="55" xfId="0" applyNumberFormat="1" applyFont="1" applyFill="1" applyBorder="1" applyAlignment="1">
      <alignment horizontal="right" vertical="center"/>
    </xf>
    <xf numFmtId="10" fontId="5" fillId="2" borderId="55" xfId="0" applyNumberFormat="1" applyFont="1" applyFill="1" applyBorder="1" applyAlignment="1">
      <alignment horizontal="right" vertical="center"/>
    </xf>
    <xf numFmtId="172" fontId="5" fillId="2" borderId="63" xfId="0" applyNumberFormat="1" applyFont="1" applyFill="1" applyBorder="1" applyAlignment="1">
      <alignment horizontal="right" vertical="center"/>
    </xf>
    <xf numFmtId="10" fontId="5" fillId="2" borderId="67" xfId="0" applyNumberFormat="1" applyFont="1" applyFill="1" applyBorder="1" applyAlignment="1">
      <alignment horizontal="right" vertical="center"/>
    </xf>
    <xf numFmtId="178" fontId="5" fillId="2" borderId="42" xfId="0" applyNumberFormat="1" applyFont="1" applyFill="1" applyBorder="1" applyAlignment="1">
      <alignment horizontal="right" vertical="center"/>
    </xf>
    <xf numFmtId="9" fontId="5" fillId="2" borderId="17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vertical="center" wrapText="1"/>
    </xf>
    <xf numFmtId="178" fontId="5" fillId="2" borderId="13" xfId="0" applyNumberFormat="1" applyFont="1" applyFill="1" applyBorder="1" applyAlignment="1">
      <alignment horizontal="right" vertical="center"/>
    </xf>
    <xf numFmtId="178" fontId="5" fillId="2" borderId="45" xfId="0" applyNumberFormat="1" applyFont="1" applyFill="1" applyBorder="1" applyAlignment="1">
      <alignment horizontal="right" vertical="center"/>
    </xf>
    <xf numFmtId="178" fontId="5" fillId="2" borderId="51" xfId="0" applyNumberFormat="1" applyFont="1" applyFill="1" applyBorder="1" applyAlignment="1">
      <alignment horizontal="right" vertical="center"/>
    </xf>
    <xf numFmtId="178" fontId="5" fillId="2" borderId="57" xfId="0" applyNumberFormat="1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center" vertical="center"/>
    </xf>
    <xf numFmtId="178" fontId="7" fillId="2" borderId="13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 vertical="center" indent="1"/>
    </xf>
    <xf numFmtId="3" fontId="5" fillId="2" borderId="9" xfId="0" applyNumberFormat="1" applyFont="1" applyFill="1" applyBorder="1" applyAlignment="1">
      <alignment horizontal="right" vertical="center"/>
    </xf>
    <xf numFmtId="9" fontId="5" fillId="2" borderId="9" xfId="0" applyNumberFormat="1" applyFont="1" applyFill="1" applyBorder="1" applyAlignment="1">
      <alignment horizontal="right" vertical="center"/>
    </xf>
    <xf numFmtId="0" fontId="5" fillId="2" borderId="19" xfId="0" applyFont="1" applyFill="1" applyBorder="1" applyAlignment="1">
      <alignment vertical="center" wrapText="1"/>
    </xf>
    <xf numFmtId="178" fontId="5" fillId="2" borderId="1" xfId="0" applyNumberFormat="1" applyFont="1" applyFill="1" applyBorder="1" applyAlignment="1">
      <alignment horizontal="right" vertical="center"/>
    </xf>
    <xf numFmtId="10" fontId="5" fillId="2" borderId="1" xfId="0" applyNumberFormat="1" applyFont="1" applyFill="1" applyBorder="1" applyAlignment="1">
      <alignment horizontal="right" vertical="center"/>
    </xf>
    <xf numFmtId="0" fontId="5" fillId="2" borderId="15" xfId="0" applyFont="1" applyFill="1" applyBorder="1" applyAlignment="1">
      <alignment horizontal="left" vertical="center" indent="1"/>
    </xf>
    <xf numFmtId="0" fontId="5" fillId="2" borderId="11" xfId="0" applyFont="1" applyFill="1" applyBorder="1" applyAlignment="1">
      <alignment horizontal="center" vertical="center"/>
    </xf>
    <xf numFmtId="178" fontId="5" fillId="2" borderId="15" xfId="0" applyNumberFormat="1" applyFont="1" applyFill="1" applyBorder="1" applyAlignment="1">
      <alignment horizontal="right" vertical="center"/>
    </xf>
    <xf numFmtId="3" fontId="5" fillId="2" borderId="16" xfId="0" applyNumberFormat="1" applyFont="1" applyFill="1" applyBorder="1" applyAlignment="1">
      <alignment horizontal="right" vertical="center"/>
    </xf>
    <xf numFmtId="178" fontId="5" fillId="2" borderId="16" xfId="0" applyNumberFormat="1" applyFont="1" applyFill="1" applyBorder="1" applyAlignment="1">
      <alignment horizontal="right" vertical="center"/>
    </xf>
    <xf numFmtId="9" fontId="5" fillId="2" borderId="16" xfId="0" applyNumberFormat="1" applyFont="1" applyFill="1" applyBorder="1" applyAlignment="1">
      <alignment horizontal="right" vertical="center"/>
    </xf>
    <xf numFmtId="0" fontId="5" fillId="2" borderId="1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74" fontId="5" fillId="2" borderId="7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171" fontId="5" fillId="2" borderId="17" xfId="0" applyNumberFormat="1" applyFont="1" applyFill="1" applyBorder="1" applyAlignment="1">
      <alignment horizontal="right" vertical="center"/>
    </xf>
    <xf numFmtId="10" fontId="5" fillId="2" borderId="17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left" vertical="center" wrapText="1"/>
    </xf>
    <xf numFmtId="174" fontId="5" fillId="2" borderId="13" xfId="0" applyNumberFormat="1" applyFont="1" applyFill="1" applyBorder="1" applyAlignment="1">
      <alignment horizontal="right" vertical="center"/>
    </xf>
    <xf numFmtId="174" fontId="5" fillId="2" borderId="1" xfId="0" applyNumberFormat="1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/>
    </xf>
    <xf numFmtId="174" fontId="5" fillId="2" borderId="15" xfId="0" applyNumberFormat="1" applyFont="1" applyFill="1" applyBorder="1" applyAlignment="1">
      <alignment horizontal="right" vertical="center"/>
    </xf>
    <xf numFmtId="174" fontId="5" fillId="2" borderId="16" xfId="0" applyNumberFormat="1" applyFont="1" applyFill="1" applyBorder="1" applyAlignment="1">
      <alignment horizontal="right" vertical="center"/>
    </xf>
    <xf numFmtId="10" fontId="5" fillId="2" borderId="16" xfId="0" applyNumberFormat="1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right" vertical="center" wrapText="1"/>
    </xf>
    <xf numFmtId="0" fontId="5" fillId="2" borderId="50" xfId="0" applyFont="1" applyFill="1" applyBorder="1" applyAlignment="1">
      <alignment horizontal="center" vertical="center"/>
    </xf>
    <xf numFmtId="174" fontId="5" fillId="2" borderId="45" xfId="0" applyNumberFormat="1" applyFont="1" applyFill="1" applyBorder="1" applyAlignment="1">
      <alignment horizontal="right" vertical="center"/>
    </xf>
    <xf numFmtId="174" fontId="5" fillId="2" borderId="49" xfId="0" applyNumberFormat="1" applyFont="1" applyFill="1" applyBorder="1" applyAlignment="1">
      <alignment horizontal="right" vertical="center"/>
    </xf>
    <xf numFmtId="0" fontId="5" fillId="2" borderId="50" xfId="0" applyFont="1" applyFill="1" applyBorder="1" applyAlignment="1">
      <alignment horizontal="left" vertical="center" wrapText="1"/>
    </xf>
    <xf numFmtId="0" fontId="5" fillId="2" borderId="56" xfId="0" applyFont="1" applyFill="1" applyBorder="1" applyAlignment="1">
      <alignment horizontal="center" vertical="center"/>
    </xf>
    <xf numFmtId="174" fontId="5" fillId="2" borderId="51" xfId="0" applyNumberFormat="1" applyFont="1" applyFill="1" applyBorder="1" applyAlignment="1">
      <alignment horizontal="right" vertical="center"/>
    </xf>
    <xf numFmtId="174" fontId="5" fillId="2" borderId="55" xfId="0" applyNumberFormat="1" applyFont="1" applyFill="1" applyBorder="1" applyAlignment="1">
      <alignment horizontal="right" vertical="center"/>
    </xf>
    <xf numFmtId="0" fontId="5" fillId="2" borderId="56" xfId="0" applyFont="1" applyFill="1" applyBorder="1" applyAlignment="1">
      <alignment horizontal="left" vertical="center" wrapText="1"/>
    </xf>
    <xf numFmtId="0" fontId="5" fillId="2" borderId="62" xfId="0" applyFont="1" applyFill="1" applyBorder="1" applyAlignment="1">
      <alignment horizontal="center" vertical="center"/>
    </xf>
    <xf numFmtId="174" fontId="5" fillId="2" borderId="57" xfId="0" applyNumberFormat="1" applyFont="1" applyFill="1" applyBorder="1" applyAlignment="1">
      <alignment horizontal="right" vertical="center"/>
    </xf>
    <xf numFmtId="174" fontId="5" fillId="2" borderId="61" xfId="0" applyNumberFormat="1" applyFont="1" applyFill="1" applyBorder="1" applyAlignment="1">
      <alignment horizontal="right" vertical="center"/>
    </xf>
    <xf numFmtId="10" fontId="5" fillId="2" borderId="61" xfId="0" applyNumberFormat="1" applyFont="1" applyFill="1" applyBorder="1" applyAlignment="1">
      <alignment horizontal="right" vertical="center"/>
    </xf>
    <xf numFmtId="0" fontId="5" fillId="2" borderId="62" xfId="0" applyFont="1" applyFill="1" applyBorder="1" applyAlignment="1">
      <alignment horizontal="left" vertical="center" wrapText="1"/>
    </xf>
    <xf numFmtId="177" fontId="5" fillId="2" borderId="45" xfId="0" applyNumberFormat="1" applyFont="1" applyFill="1" applyBorder="1" applyAlignment="1">
      <alignment horizontal="right" vertical="center"/>
    </xf>
    <xf numFmtId="177" fontId="5" fillId="2" borderId="13" xfId="0" applyNumberFormat="1" applyFont="1" applyFill="1" applyBorder="1" applyAlignment="1">
      <alignment horizontal="right" vertical="center"/>
    </xf>
    <xf numFmtId="175" fontId="5" fillId="2" borderId="57" xfId="0" applyNumberFormat="1" applyFont="1" applyFill="1" applyBorder="1" applyAlignment="1">
      <alignment horizontal="right" vertical="center"/>
    </xf>
    <xf numFmtId="175" fontId="5" fillId="2" borderId="61" xfId="0" applyNumberFormat="1" applyFont="1" applyFill="1" applyBorder="1" applyAlignment="1">
      <alignment horizontal="right" vertical="center"/>
    </xf>
    <xf numFmtId="175" fontId="5" fillId="2" borderId="45" xfId="0" applyNumberFormat="1" applyFont="1" applyFill="1" applyBorder="1" applyAlignment="1">
      <alignment horizontal="right" vertical="center"/>
    </xf>
    <xf numFmtId="175" fontId="5" fillId="2" borderId="49" xfId="0" applyNumberFormat="1" applyFont="1" applyFill="1" applyBorder="1" applyAlignment="1">
      <alignment horizontal="right" vertical="center"/>
    </xf>
    <xf numFmtId="175" fontId="5" fillId="2" borderId="13" xfId="0" applyNumberFormat="1" applyFont="1" applyFill="1" applyBorder="1" applyAlignment="1">
      <alignment horizontal="right" vertical="center"/>
    </xf>
    <xf numFmtId="175" fontId="5" fillId="2" borderId="1" xfId="0" applyNumberFormat="1" applyFont="1" applyFill="1" applyBorder="1" applyAlignment="1">
      <alignment horizontal="right" vertical="center"/>
    </xf>
    <xf numFmtId="0" fontId="5" fillId="2" borderId="38" xfId="0" applyFont="1" applyFill="1" applyBorder="1" applyAlignment="1">
      <alignment horizontal="center" vertical="center"/>
    </xf>
    <xf numFmtId="177" fontId="5" fillId="2" borderId="15" xfId="0" applyNumberFormat="1" applyFont="1" applyFill="1" applyBorder="1" applyAlignment="1">
      <alignment horizontal="right" vertical="center"/>
    </xf>
    <xf numFmtId="177" fontId="5" fillId="2" borderId="9" xfId="0" applyNumberFormat="1" applyFont="1" applyFill="1" applyBorder="1" applyAlignment="1">
      <alignment horizontal="right" vertical="center"/>
    </xf>
    <xf numFmtId="175" fontId="5" fillId="2" borderId="42" xfId="0" applyNumberFormat="1" applyFont="1" applyFill="1" applyBorder="1" applyAlignment="1">
      <alignment horizontal="right" vertical="center"/>
    </xf>
    <xf numFmtId="175" fontId="5" fillId="2" borderId="43" xfId="0" applyNumberFormat="1" applyFont="1" applyFill="1" applyBorder="1" applyAlignment="1">
      <alignment horizontal="right" vertical="center"/>
    </xf>
    <xf numFmtId="172" fontId="5" fillId="2" borderId="1" xfId="0" applyNumberFormat="1" applyFont="1" applyFill="1" applyBorder="1" applyAlignment="1">
      <alignment horizontal="right" vertical="center"/>
    </xf>
    <xf numFmtId="9" fontId="5" fillId="2" borderId="14" xfId="0" applyNumberFormat="1" applyFont="1" applyFill="1" applyBorder="1" applyAlignment="1">
      <alignment vertical="center" wrapText="1"/>
    </xf>
    <xf numFmtId="172" fontId="5" fillId="2" borderId="49" xfId="0" applyNumberFormat="1" applyFont="1" applyFill="1" applyBorder="1" applyAlignment="1">
      <alignment horizontal="right" vertical="center"/>
    </xf>
    <xf numFmtId="172" fontId="5" fillId="2" borderId="61" xfId="0" applyNumberFormat="1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5" fillId="2" borderId="45" xfId="0" applyFont="1" applyFill="1" applyBorder="1" applyAlignment="1">
      <alignment horizontal="right" vertical="center"/>
    </xf>
    <xf numFmtId="0" fontId="5" fillId="2" borderId="63" xfId="0" applyFont="1" applyFill="1" applyBorder="1" applyAlignment="1">
      <alignment horizontal="right" vertical="center"/>
    </xf>
    <xf numFmtId="172" fontId="5" fillId="2" borderId="67" xfId="0" applyNumberFormat="1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166" fontId="5" fillId="2" borderId="17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8" xfId="0" applyNumberFormat="1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center" vertical="top"/>
    </xf>
    <xf numFmtId="0" fontId="13" fillId="2" borderId="20" xfId="0" applyFont="1" applyFill="1" applyBorder="1" applyAlignment="1">
      <alignment horizontal="center" vertical="top"/>
    </xf>
    <xf numFmtId="0" fontId="13" fillId="2" borderId="16" xfId="0" applyFont="1" applyFill="1" applyBorder="1" applyAlignment="1">
      <alignment horizontal="center" vertical="top"/>
    </xf>
    <xf numFmtId="177" fontId="5" fillId="2" borderId="42" xfId="0" applyNumberFormat="1" applyFont="1" applyFill="1" applyBorder="1" applyAlignment="1">
      <alignment horizontal="right" vertical="center"/>
    </xf>
    <xf numFmtId="0" fontId="5" fillId="2" borderId="69" xfId="0" applyFont="1" applyFill="1" applyBorder="1" applyAlignment="1">
      <alignment horizontal="left" vertical="center" indent="1"/>
    </xf>
    <xf numFmtId="0" fontId="5" fillId="2" borderId="73" xfId="0" applyFont="1" applyFill="1" applyBorder="1" applyAlignment="1">
      <alignment horizontal="center" vertical="center"/>
    </xf>
    <xf numFmtId="174" fontId="5" fillId="2" borderId="69" xfId="0" applyNumberFormat="1" applyFont="1" applyFill="1" applyBorder="1" applyAlignment="1">
      <alignment horizontal="right" vertical="center"/>
    </xf>
    <xf numFmtId="3" fontId="5" fillId="2" borderId="74" xfId="0" applyNumberFormat="1" applyFont="1" applyFill="1" applyBorder="1" applyAlignment="1">
      <alignment horizontal="right" vertical="center"/>
    </xf>
    <xf numFmtId="174" fontId="5" fillId="2" borderId="74" xfId="0" applyNumberFormat="1" applyFont="1" applyFill="1" applyBorder="1" applyAlignment="1">
      <alignment horizontal="right" vertical="center"/>
    </xf>
    <xf numFmtId="10" fontId="5" fillId="2" borderId="74" xfId="0" applyNumberFormat="1" applyFont="1" applyFill="1" applyBorder="1" applyAlignment="1">
      <alignment horizontal="right" vertical="center"/>
    </xf>
    <xf numFmtId="0" fontId="5" fillId="2" borderId="73" xfId="0" applyFont="1" applyFill="1" applyBorder="1" applyAlignment="1">
      <alignment vertical="center" wrapText="1"/>
    </xf>
    <xf numFmtId="174" fontId="5" fillId="2" borderId="18" xfId="0" applyNumberFormat="1" applyFont="1" applyFill="1" applyBorder="1" applyAlignment="1">
      <alignment horizontal="right" vertical="center"/>
    </xf>
    <xf numFmtId="174" fontId="5" fillId="2" borderId="9" xfId="0" applyNumberFormat="1" applyFont="1" applyFill="1" applyBorder="1" applyAlignment="1">
      <alignment horizontal="right" vertical="center"/>
    </xf>
    <xf numFmtId="10" fontId="5" fillId="2" borderId="9" xfId="0" applyNumberFormat="1" applyFont="1" applyFill="1" applyBorder="1" applyAlignment="1">
      <alignment horizontal="right" vertical="center"/>
    </xf>
    <xf numFmtId="174" fontId="5" fillId="2" borderId="43" xfId="0" applyNumberFormat="1" applyFont="1" applyFill="1" applyBorder="1" applyAlignment="1">
      <alignment horizontal="right" vertical="center"/>
    </xf>
    <xf numFmtId="0" fontId="5" fillId="2" borderId="68" xfId="0" applyFont="1" applyFill="1" applyBorder="1" applyAlignment="1">
      <alignment horizontal="center" vertical="center"/>
    </xf>
    <xf numFmtId="174" fontId="5" fillId="2" borderId="63" xfId="0" applyNumberFormat="1" applyFont="1" applyFill="1" applyBorder="1" applyAlignment="1">
      <alignment horizontal="right" vertical="center"/>
    </xf>
    <xf numFmtId="174" fontId="5" fillId="2" borderId="67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5" fillId="2" borderId="0" xfId="0" applyFont="1" applyFill="1"/>
    <xf numFmtId="0" fontId="9" fillId="0" borderId="1" xfId="0" applyNumberFormat="1" applyFont="1" applyBorder="1" applyAlignment="1">
      <alignment horizontal="center" vertical="center"/>
    </xf>
    <xf numFmtId="170" fontId="3" fillId="0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right" vertical="center"/>
    </xf>
    <xf numFmtId="178" fontId="5" fillId="2" borderId="75" xfId="0" applyNumberFormat="1" applyFont="1" applyFill="1" applyBorder="1" applyAlignment="1">
      <alignment horizontal="right" vertical="center"/>
    </xf>
    <xf numFmtId="178" fontId="5" fillId="0" borderId="13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3" fontId="5" fillId="0" borderId="45" xfId="0" applyNumberFormat="1" applyFont="1" applyFill="1" applyBorder="1" applyAlignment="1">
      <alignment horizontal="right" vertical="center"/>
    </xf>
    <xf numFmtId="3" fontId="5" fillId="0" borderId="49" xfId="0" applyNumberFormat="1" applyFont="1" applyFill="1" applyBorder="1" applyAlignment="1">
      <alignment horizontal="right" vertical="center"/>
    </xf>
    <xf numFmtId="3" fontId="5" fillId="0" borderId="51" xfId="0" applyNumberFormat="1" applyFont="1" applyFill="1" applyBorder="1" applyAlignment="1">
      <alignment horizontal="right" vertical="center"/>
    </xf>
    <xf numFmtId="3" fontId="5" fillId="0" borderId="55" xfId="0" applyNumberFormat="1" applyFont="1" applyFill="1" applyBorder="1" applyAlignment="1">
      <alignment horizontal="right" vertical="center"/>
    </xf>
    <xf numFmtId="3" fontId="5" fillId="0" borderId="57" xfId="0" applyNumberFormat="1" applyFont="1" applyFill="1" applyBorder="1" applyAlignment="1">
      <alignment horizontal="right" vertical="center"/>
    </xf>
    <xf numFmtId="3" fontId="5" fillId="0" borderId="61" xfId="0" applyNumberFormat="1" applyFont="1" applyFill="1" applyBorder="1" applyAlignment="1">
      <alignment horizontal="right" vertical="center"/>
    </xf>
    <xf numFmtId="3" fontId="5" fillId="0" borderId="75" xfId="0" applyNumberFormat="1" applyFont="1" applyFill="1" applyBorder="1" applyAlignment="1">
      <alignment horizontal="right" vertical="center"/>
    </xf>
    <xf numFmtId="3" fontId="5" fillId="0" borderId="67" xfId="0" applyNumberFormat="1" applyFont="1" applyFill="1" applyBorder="1" applyAlignment="1">
      <alignment horizontal="right" vertical="center"/>
    </xf>
    <xf numFmtId="3" fontId="5" fillId="0" borderId="43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21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 wrapText="1"/>
    </xf>
    <xf numFmtId="0" fontId="5" fillId="0" borderId="22" xfId="0" applyNumberFormat="1" applyFont="1" applyBorder="1" applyAlignment="1">
      <alignment horizontal="center" vertical="top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6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9" fillId="0" borderId="22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9" xfId="0" applyNumberFormat="1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 textRotation="90" wrapText="1"/>
    </xf>
    <xf numFmtId="0" fontId="9" fillId="0" borderId="3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center" wrapText="1"/>
    </xf>
    <xf numFmtId="49" fontId="10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7" fillId="0" borderId="29" xfId="0" applyNumberFormat="1" applyFont="1" applyBorder="1" applyAlignment="1">
      <alignment horizontal="center" vertical="center"/>
    </xf>
    <xf numFmtId="0" fontId="7" fillId="0" borderId="30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2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33" xfId="0" applyNumberFormat="1" applyFont="1" applyBorder="1" applyAlignment="1">
      <alignment horizontal="center" vertical="center"/>
    </xf>
    <xf numFmtId="0" fontId="7" fillId="0" borderId="34" xfId="0" applyNumberFormat="1" applyFont="1" applyBorder="1" applyAlignment="1">
      <alignment horizontal="center" vertical="center" wrapText="1"/>
    </xf>
    <xf numFmtId="0" fontId="7" fillId="0" borderId="33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2" fillId="0" borderId="35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7" fillId="0" borderId="29" xfId="0" applyNumberFormat="1" applyFont="1" applyBorder="1" applyAlignment="1">
      <alignment horizontal="left" vertical="center"/>
    </xf>
    <xf numFmtId="0" fontId="7" fillId="0" borderId="30" xfId="0" applyNumberFormat="1" applyFont="1" applyBorder="1" applyAlignment="1">
      <alignment horizontal="left" vertical="center"/>
    </xf>
    <xf numFmtId="0" fontId="7" fillId="0" borderId="31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indent="1"/>
    </xf>
    <xf numFmtId="0" fontId="7" fillId="0" borderId="4" xfId="0" applyNumberFormat="1" applyFont="1" applyBorder="1" applyAlignment="1">
      <alignment horizontal="left" vertical="center" indent="1"/>
    </xf>
    <xf numFmtId="0" fontId="7" fillId="0" borderId="3" xfId="0" applyNumberFormat="1" applyFont="1" applyBorder="1" applyAlignment="1">
      <alignment horizontal="left" vertical="center" indent="1"/>
    </xf>
    <xf numFmtId="0" fontId="7" fillId="0" borderId="21" xfId="0" applyNumberFormat="1" applyFont="1" applyBorder="1" applyAlignment="1">
      <alignment horizontal="left" vertical="center" wrapText="1" indent="1"/>
    </xf>
    <xf numFmtId="0" fontId="7" fillId="0" borderId="4" xfId="0" applyNumberFormat="1" applyFont="1" applyBorder="1" applyAlignment="1">
      <alignment horizontal="left" vertical="center" wrapText="1" indent="1"/>
    </xf>
    <xf numFmtId="0" fontId="7" fillId="0" borderId="3" xfId="0" applyNumberFormat="1" applyFont="1" applyBorder="1" applyAlignment="1">
      <alignment horizontal="left" vertical="center" wrapText="1" indent="1"/>
    </xf>
    <xf numFmtId="0" fontId="7" fillId="0" borderId="21" xfId="0" applyNumberFormat="1" applyFont="1" applyBorder="1" applyAlignment="1">
      <alignment horizontal="left" vertical="center" indent="2"/>
    </xf>
    <xf numFmtId="0" fontId="7" fillId="0" borderId="4" xfId="0" applyNumberFormat="1" applyFont="1" applyBorder="1" applyAlignment="1">
      <alignment horizontal="left" vertical="center" indent="2"/>
    </xf>
    <xf numFmtId="0" fontId="7" fillId="0" borderId="3" xfId="0" applyNumberFormat="1" applyFont="1" applyBorder="1" applyAlignment="1">
      <alignment horizontal="left" vertical="center" indent="2"/>
    </xf>
    <xf numFmtId="0" fontId="7" fillId="0" borderId="38" xfId="0" applyNumberFormat="1" applyFont="1" applyBorder="1" applyAlignment="1">
      <alignment horizontal="left" vertical="center" indent="1"/>
    </xf>
    <xf numFmtId="0" fontId="7" fillId="0" borderId="39" xfId="0" applyNumberFormat="1" applyFont="1" applyBorder="1" applyAlignment="1">
      <alignment horizontal="left" vertical="center" indent="1"/>
    </xf>
    <xf numFmtId="0" fontId="7" fillId="0" borderId="20" xfId="0" applyNumberFormat="1" applyFont="1" applyBorder="1" applyAlignment="1">
      <alignment horizontal="left" vertical="center" indent="1"/>
    </xf>
    <xf numFmtId="0" fontId="7" fillId="0" borderId="34" xfId="0" applyNumberFormat="1" applyFont="1" applyBorder="1" applyAlignment="1">
      <alignment horizontal="left" vertical="center" wrapText="1"/>
    </xf>
    <xf numFmtId="0" fontId="7" fillId="0" borderId="32" xfId="0" applyNumberFormat="1" applyFont="1" applyBorder="1" applyAlignment="1">
      <alignment horizontal="left" vertical="center" wrapText="1"/>
    </xf>
    <xf numFmtId="0" fontId="7" fillId="0" borderId="33" xfId="0" applyNumberFormat="1" applyFont="1" applyBorder="1" applyAlignment="1">
      <alignment horizontal="left" vertical="center" wrapText="1"/>
    </xf>
    <xf numFmtId="0" fontId="7" fillId="0" borderId="21" xfId="0" applyNumberFormat="1" applyFont="1" applyBorder="1" applyAlignment="1">
      <alignment horizontal="left" vertical="center" wrapText="1" indent="2"/>
    </xf>
    <xf numFmtId="0" fontId="7" fillId="0" borderId="4" xfId="0" applyNumberFormat="1" applyFont="1" applyBorder="1" applyAlignment="1">
      <alignment horizontal="left" vertical="center" wrapText="1" indent="2"/>
    </xf>
    <xf numFmtId="0" fontId="7" fillId="0" borderId="3" xfId="0" applyNumberFormat="1" applyFont="1" applyBorder="1" applyAlignment="1">
      <alignment horizontal="left" vertical="center" wrapText="1" indent="2"/>
    </xf>
    <xf numFmtId="0" fontId="7" fillId="0" borderId="21" xfId="0" applyNumberFormat="1" applyFont="1" applyBorder="1" applyAlignment="1">
      <alignment horizontal="left" vertical="center" indent="3"/>
    </xf>
    <xf numFmtId="0" fontId="7" fillId="0" borderId="4" xfId="0" applyNumberFormat="1" applyFont="1" applyBorder="1" applyAlignment="1">
      <alignment horizontal="left" vertical="center" indent="3"/>
    </xf>
    <xf numFmtId="0" fontId="7" fillId="0" borderId="3" xfId="0" applyNumberFormat="1" applyFont="1" applyBorder="1" applyAlignment="1">
      <alignment horizontal="left" vertical="center" indent="3"/>
    </xf>
    <xf numFmtId="0" fontId="7" fillId="0" borderId="21" xfId="0" applyNumberFormat="1" applyFont="1" applyBorder="1" applyAlignment="1">
      <alignment horizontal="left" vertical="center" indent="4"/>
    </xf>
    <xf numFmtId="0" fontId="7" fillId="0" borderId="4" xfId="0" applyNumberFormat="1" applyFont="1" applyBorder="1" applyAlignment="1">
      <alignment horizontal="left" vertical="center" indent="4"/>
    </xf>
    <xf numFmtId="0" fontId="7" fillId="0" borderId="3" xfId="0" applyNumberFormat="1" applyFont="1" applyBorder="1" applyAlignment="1">
      <alignment horizontal="left" vertical="center" indent="4"/>
    </xf>
    <xf numFmtId="0" fontId="7" fillId="0" borderId="38" xfId="0" applyNumberFormat="1" applyFont="1" applyBorder="1" applyAlignment="1">
      <alignment horizontal="left" vertical="center" indent="2"/>
    </xf>
    <xf numFmtId="0" fontId="7" fillId="0" borderId="39" xfId="0" applyNumberFormat="1" applyFont="1" applyBorder="1" applyAlignment="1">
      <alignment horizontal="left" vertical="center" indent="2"/>
    </xf>
    <xf numFmtId="0" fontId="7" fillId="0" borderId="20" xfId="0" applyNumberFormat="1" applyFont="1" applyBorder="1" applyAlignment="1">
      <alignment horizontal="left" vertical="center" indent="2"/>
    </xf>
    <xf numFmtId="0" fontId="7" fillId="0" borderId="24" xfId="0" applyNumberFormat="1" applyFont="1" applyBorder="1" applyAlignment="1">
      <alignment horizontal="left" vertical="center" indent="1"/>
    </xf>
    <xf numFmtId="0" fontId="7" fillId="0" borderId="2" xfId="0" applyNumberFormat="1" applyFont="1" applyBorder="1" applyAlignment="1">
      <alignment horizontal="left" vertical="center" indent="1"/>
    </xf>
    <xf numFmtId="0" fontId="7" fillId="0" borderId="26" xfId="0" applyNumberFormat="1" applyFont="1" applyBorder="1" applyAlignment="1">
      <alignment horizontal="left" vertical="center" indent="1"/>
    </xf>
    <xf numFmtId="0" fontId="7" fillId="0" borderId="24" xfId="0" applyNumberFormat="1" applyFont="1" applyBorder="1" applyAlignment="1">
      <alignment horizontal="left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26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38" xfId="0" applyNumberFormat="1" applyFont="1" applyBorder="1" applyAlignment="1">
      <alignment horizontal="left" vertical="center"/>
    </xf>
    <xf numFmtId="0" fontId="7" fillId="0" borderId="3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 indent="3"/>
    </xf>
    <xf numFmtId="0" fontId="7" fillId="0" borderId="4" xfId="0" applyNumberFormat="1" applyFont="1" applyBorder="1" applyAlignment="1">
      <alignment horizontal="left" vertical="center" wrapText="1" indent="3"/>
    </xf>
    <xf numFmtId="0" fontId="7" fillId="0" borderId="3" xfId="0" applyNumberFormat="1" applyFont="1" applyBorder="1" applyAlignment="1">
      <alignment horizontal="left" vertical="center" wrapText="1" indent="3"/>
    </xf>
    <xf numFmtId="0" fontId="7" fillId="0" borderId="23" xfId="0" applyNumberFormat="1" applyFont="1" applyBorder="1" applyAlignment="1">
      <alignment horizontal="left" vertical="center" indent="3"/>
    </xf>
    <xf numFmtId="0" fontId="7" fillId="0" borderId="22" xfId="0" applyNumberFormat="1" applyFont="1" applyBorder="1" applyAlignment="1">
      <alignment horizontal="left" vertical="center" indent="3"/>
    </xf>
    <xf numFmtId="0" fontId="7" fillId="0" borderId="10" xfId="0" applyNumberFormat="1" applyFont="1" applyBorder="1" applyAlignment="1">
      <alignment horizontal="left" vertical="center" indent="3"/>
    </xf>
    <xf numFmtId="0" fontId="2" fillId="0" borderId="35" xfId="0" applyNumberFormat="1" applyFont="1" applyBorder="1" applyAlignment="1">
      <alignment horizontal="center" vertical="center"/>
    </xf>
    <xf numFmtId="0" fontId="2" fillId="0" borderId="3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left" vertical="center"/>
    </xf>
    <xf numFmtId="0" fontId="7" fillId="0" borderId="22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left" vertical="center"/>
    </xf>
    <xf numFmtId="0" fontId="11" fillId="0" borderId="38" xfId="0" applyNumberFormat="1" applyFont="1" applyBorder="1" applyAlignment="1">
      <alignment horizontal="center" vertical="top"/>
    </xf>
    <xf numFmtId="0" fontId="11" fillId="0" borderId="39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5" fillId="0" borderId="40" xfId="0" applyNumberFormat="1" applyFont="1" applyBorder="1" applyAlignment="1">
      <alignment horizontal="left" vertical="center"/>
    </xf>
    <xf numFmtId="0" fontId="5" fillId="0" borderId="32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 indent="4"/>
    </xf>
    <xf numFmtId="0" fontId="7" fillId="0" borderId="4" xfId="0" applyNumberFormat="1" applyFont="1" applyBorder="1" applyAlignment="1">
      <alignment horizontal="left" vertical="center" wrapText="1" indent="4"/>
    </xf>
    <xf numFmtId="0" fontId="7" fillId="0" borderId="3" xfId="0" applyNumberFormat="1" applyFont="1" applyBorder="1" applyAlignment="1">
      <alignment horizontal="left" vertical="center" wrapText="1" indent="4"/>
    </xf>
    <xf numFmtId="0" fontId="7" fillId="0" borderId="21" xfId="0" applyNumberFormat="1" applyFont="1" applyBorder="1" applyAlignment="1">
      <alignment horizontal="left" vertical="center" indent="5"/>
    </xf>
    <xf numFmtId="0" fontId="7" fillId="0" borderId="4" xfId="0" applyNumberFormat="1" applyFont="1" applyBorder="1" applyAlignment="1">
      <alignment horizontal="left" vertical="center" indent="5"/>
    </xf>
    <xf numFmtId="0" fontId="7" fillId="0" borderId="3" xfId="0" applyNumberFormat="1" applyFont="1" applyBorder="1" applyAlignment="1">
      <alignment horizontal="left" vertical="center" indent="5"/>
    </xf>
    <xf numFmtId="0" fontId="5" fillId="0" borderId="0" xfId="0" applyFont="1" applyAlignment="1">
      <alignment horizontal="left" wrapText="1"/>
    </xf>
    <xf numFmtId="0" fontId="8" fillId="0" borderId="2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 vertical="center" textRotation="90" wrapText="1"/>
    </xf>
    <xf numFmtId="0" fontId="5" fillId="0" borderId="17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textRotation="90" wrapText="1"/>
    </xf>
    <xf numFmtId="0" fontId="12" fillId="0" borderId="0" xfId="0" applyNumberFormat="1" applyFont="1" applyBorder="1" applyAlignment="1">
      <alignment horizontal="center"/>
    </xf>
    <xf numFmtId="3" fontId="12" fillId="0" borderId="2" xfId="0" applyNumberFormat="1" applyFont="1" applyBorder="1" applyAlignment="1">
      <alignment horizontal="center"/>
    </xf>
    <xf numFmtId="0" fontId="12" fillId="0" borderId="2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right" vertical="center"/>
    </xf>
    <xf numFmtId="0" fontId="5" fillId="0" borderId="4" xfId="0" applyNumberFormat="1" applyFont="1" applyBorder="1" applyAlignment="1">
      <alignment horizontal="right" vertical="center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left" vertical="center"/>
    </xf>
    <xf numFmtId="0" fontId="5" fillId="0" borderId="27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/>
    </xf>
    <xf numFmtId="3" fontId="16" fillId="0" borderId="2" xfId="0" applyNumberFormat="1" applyFont="1" applyBorder="1" applyAlignment="1">
      <alignment horizontal="center"/>
    </xf>
    <xf numFmtId="0" fontId="9" fillId="0" borderId="23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9" fillId="0" borderId="27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0" fontId="9" fillId="0" borderId="28" xfId="0" applyNumberFormat="1" applyFont="1" applyBorder="1" applyAlignment="1">
      <alignment horizontal="center" vertical="center" wrapText="1"/>
    </xf>
    <xf numFmtId="0" fontId="9" fillId="0" borderId="24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26" xfId="0" applyNumberFormat="1" applyFont="1" applyBorder="1" applyAlignment="1">
      <alignment horizontal="center" vertical="center" wrapText="1"/>
    </xf>
    <xf numFmtId="0" fontId="9" fillId="0" borderId="17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textRotation="90" wrapText="1"/>
    </xf>
    <xf numFmtId="0" fontId="4" fillId="0" borderId="0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7" fillId="2" borderId="52" xfId="0" applyFont="1" applyFill="1" applyBorder="1" applyAlignment="1">
      <alignment horizontal="left" vertical="center" indent="2"/>
    </xf>
    <xf numFmtId="0" fontId="7" fillId="2" borderId="53" xfId="0" applyFont="1" applyFill="1" applyBorder="1" applyAlignment="1">
      <alignment horizontal="left" vertical="center" indent="2"/>
    </xf>
    <xf numFmtId="0" fontId="7" fillId="2" borderId="54" xfId="0" applyFont="1" applyFill="1" applyBorder="1" applyAlignment="1">
      <alignment horizontal="left" vertical="center" indent="2"/>
    </xf>
    <xf numFmtId="0" fontId="7" fillId="2" borderId="64" xfId="0" applyFont="1" applyFill="1" applyBorder="1" applyAlignment="1">
      <alignment horizontal="left" vertical="center" indent="2"/>
    </xf>
    <xf numFmtId="0" fontId="7" fillId="2" borderId="65" xfId="0" applyFont="1" applyFill="1" applyBorder="1" applyAlignment="1">
      <alignment horizontal="left" vertical="center" indent="2"/>
    </xf>
    <xf numFmtId="0" fontId="7" fillId="2" borderId="66" xfId="0" applyFont="1" applyFill="1" applyBorder="1" applyAlignment="1">
      <alignment horizontal="left" vertical="center" indent="2"/>
    </xf>
    <xf numFmtId="0" fontId="7" fillId="2" borderId="21" xfId="0" applyFont="1" applyFill="1" applyBorder="1" applyAlignment="1">
      <alignment horizontal="left" vertical="center" wrapText="1" indent="1"/>
    </xf>
    <xf numFmtId="0" fontId="7" fillId="2" borderId="4" xfId="0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>
      <alignment horizontal="left" vertical="center" wrapText="1" indent="1"/>
    </xf>
    <xf numFmtId="0" fontId="7" fillId="2" borderId="46" xfId="0" applyFont="1" applyFill="1" applyBorder="1" applyAlignment="1">
      <alignment horizontal="left" vertical="center" indent="2"/>
    </xf>
    <xf numFmtId="0" fontId="7" fillId="2" borderId="47" xfId="0" applyFont="1" applyFill="1" applyBorder="1" applyAlignment="1">
      <alignment horizontal="left" vertical="center" indent="2"/>
    </xf>
    <xf numFmtId="0" fontId="7" fillId="2" borderId="48" xfId="0" applyFont="1" applyFill="1" applyBorder="1" applyAlignment="1">
      <alignment horizontal="left" vertical="center" indent="2"/>
    </xf>
    <xf numFmtId="0" fontId="7" fillId="2" borderId="52" xfId="0" applyFont="1" applyFill="1" applyBorder="1" applyAlignment="1">
      <alignment horizontal="left" vertical="center" wrapText="1" indent="2"/>
    </xf>
    <xf numFmtId="0" fontId="7" fillId="2" borderId="53" xfId="0" applyFont="1" applyFill="1" applyBorder="1" applyAlignment="1">
      <alignment horizontal="left" vertical="center" wrapText="1" indent="2"/>
    </xf>
    <xf numFmtId="0" fontId="7" fillId="2" borderId="54" xfId="0" applyFont="1" applyFill="1" applyBorder="1" applyAlignment="1">
      <alignment horizontal="left" vertical="center" wrapText="1" indent="2"/>
    </xf>
    <xf numFmtId="0" fontId="7" fillId="2" borderId="58" xfId="0" applyFont="1" applyFill="1" applyBorder="1" applyAlignment="1">
      <alignment horizontal="left" vertical="center" indent="2"/>
    </xf>
    <xf numFmtId="0" fontId="7" fillId="2" borderId="59" xfId="0" applyFont="1" applyFill="1" applyBorder="1" applyAlignment="1">
      <alignment horizontal="left" vertical="center" indent="2"/>
    </xf>
    <xf numFmtId="0" fontId="7" fillId="2" borderId="60" xfId="0" applyFont="1" applyFill="1" applyBorder="1" applyAlignment="1">
      <alignment horizontal="left" vertical="center" indent="2"/>
    </xf>
    <xf numFmtId="0" fontId="7" fillId="2" borderId="21" xfId="0" applyFont="1" applyFill="1" applyBorder="1" applyAlignment="1">
      <alignment horizontal="left" vertical="center" wrapText="1" indent="3"/>
    </xf>
    <xf numFmtId="0" fontId="7" fillId="2" borderId="4" xfId="0" applyFont="1" applyFill="1" applyBorder="1" applyAlignment="1">
      <alignment horizontal="left" vertical="center" wrapText="1" indent="3"/>
    </xf>
    <xf numFmtId="0" fontId="7" fillId="2" borderId="3" xfId="0" applyFont="1" applyFill="1" applyBorder="1" applyAlignment="1">
      <alignment horizontal="left" vertical="center" wrapText="1" indent="3"/>
    </xf>
    <xf numFmtId="0" fontId="7" fillId="2" borderId="21" xfId="0" applyFont="1" applyFill="1" applyBorder="1" applyAlignment="1">
      <alignment horizontal="left" vertical="center" indent="2"/>
    </xf>
    <xf numFmtId="0" fontId="7" fillId="2" borderId="4" xfId="0" applyFont="1" applyFill="1" applyBorder="1" applyAlignment="1">
      <alignment horizontal="left" vertical="center" indent="2"/>
    </xf>
    <xf numFmtId="0" fontId="7" fillId="2" borderId="3" xfId="0" applyFont="1" applyFill="1" applyBorder="1" applyAlignment="1">
      <alignment horizontal="left" vertical="center" indent="2"/>
    </xf>
    <xf numFmtId="0" fontId="7" fillId="2" borderId="21" xfId="0" applyFont="1" applyFill="1" applyBorder="1" applyAlignment="1">
      <alignment horizontal="left" vertical="center" indent="1"/>
    </xf>
    <xf numFmtId="0" fontId="7" fillId="2" borderId="4" xfId="0" applyFont="1" applyFill="1" applyBorder="1" applyAlignment="1">
      <alignment horizontal="left" vertical="center" indent="1"/>
    </xf>
    <xf numFmtId="0" fontId="7" fillId="2" borderId="3" xfId="0" applyFont="1" applyFill="1" applyBorder="1" applyAlignment="1">
      <alignment horizontal="left" vertical="center" indent="1"/>
    </xf>
    <xf numFmtId="0" fontId="7" fillId="2" borderId="38" xfId="0" applyFont="1" applyFill="1" applyBorder="1" applyAlignment="1">
      <alignment horizontal="left" vertical="center" indent="1"/>
    </xf>
    <xf numFmtId="0" fontId="7" fillId="2" borderId="39" xfId="0" applyFont="1" applyFill="1" applyBorder="1" applyAlignment="1">
      <alignment horizontal="left" vertical="center" indent="1"/>
    </xf>
    <xf numFmtId="0" fontId="7" fillId="2" borderId="20" xfId="0" applyFont="1" applyFill="1" applyBorder="1" applyAlignment="1">
      <alignment horizontal="left" vertical="center" indent="1"/>
    </xf>
    <xf numFmtId="0" fontId="7" fillId="2" borderId="24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left" vertical="center" indent="4"/>
    </xf>
    <xf numFmtId="0" fontId="7" fillId="2" borderId="59" xfId="0" applyFont="1" applyFill="1" applyBorder="1" applyAlignment="1">
      <alignment horizontal="left" vertical="center" indent="4"/>
    </xf>
    <xf numFmtId="0" fontId="7" fillId="2" borderId="60" xfId="0" applyFont="1" applyFill="1" applyBorder="1" applyAlignment="1">
      <alignment horizontal="left" vertical="center" indent="4"/>
    </xf>
    <xf numFmtId="0" fontId="7" fillId="2" borderId="2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 indent="3"/>
    </xf>
    <xf numFmtId="0" fontId="7" fillId="2" borderId="4" xfId="0" applyFont="1" applyFill="1" applyBorder="1" applyAlignment="1">
      <alignment horizontal="left" vertical="center" indent="3"/>
    </xf>
    <xf numFmtId="0" fontId="7" fillId="2" borderId="3" xfId="0" applyFont="1" applyFill="1" applyBorder="1" applyAlignment="1">
      <alignment horizontal="left" vertical="center" indent="3"/>
    </xf>
    <xf numFmtId="0" fontId="7" fillId="2" borderId="46" xfId="0" applyFont="1" applyFill="1" applyBorder="1" applyAlignment="1">
      <alignment horizontal="left" vertical="center" indent="4"/>
    </xf>
    <xf numFmtId="0" fontId="7" fillId="2" borderId="47" xfId="0" applyFont="1" applyFill="1" applyBorder="1" applyAlignment="1">
      <alignment horizontal="left" vertical="center" indent="4"/>
    </xf>
    <xf numFmtId="0" fontId="7" fillId="2" borderId="48" xfId="0" applyFont="1" applyFill="1" applyBorder="1" applyAlignment="1">
      <alignment horizontal="left" vertical="center" indent="4"/>
    </xf>
    <xf numFmtId="0" fontId="7" fillId="2" borderId="46" xfId="0" applyFont="1" applyFill="1" applyBorder="1" applyAlignment="1">
      <alignment horizontal="left" vertical="center" wrapText="1" indent="3"/>
    </xf>
    <xf numFmtId="0" fontId="7" fillId="2" borderId="47" xfId="0" applyFont="1" applyFill="1" applyBorder="1" applyAlignment="1">
      <alignment horizontal="left" vertical="center" wrapText="1" indent="3"/>
    </xf>
    <xf numFmtId="0" fontId="7" fillId="2" borderId="48" xfId="0" applyFont="1" applyFill="1" applyBorder="1" applyAlignment="1">
      <alignment horizontal="left" vertical="center" wrapText="1" indent="3"/>
    </xf>
    <xf numFmtId="0" fontId="7" fillId="2" borderId="52" xfId="0" applyFont="1" applyFill="1" applyBorder="1" applyAlignment="1">
      <alignment horizontal="left" vertical="center" wrapText="1" indent="3"/>
    </xf>
    <xf numFmtId="0" fontId="7" fillId="2" borderId="53" xfId="0" applyFont="1" applyFill="1" applyBorder="1" applyAlignment="1">
      <alignment horizontal="left" vertical="center" wrapText="1" indent="3"/>
    </xf>
    <xf numFmtId="0" fontId="7" fillId="2" borderId="54" xfId="0" applyFont="1" applyFill="1" applyBorder="1" applyAlignment="1">
      <alignment horizontal="left" vertical="center" wrapText="1" indent="3"/>
    </xf>
    <xf numFmtId="0" fontId="7" fillId="2" borderId="58" xfId="0" applyFont="1" applyFill="1" applyBorder="1" applyAlignment="1">
      <alignment horizontal="left" vertical="center" wrapText="1" indent="3"/>
    </xf>
    <xf numFmtId="0" fontId="7" fillId="2" borderId="59" xfId="0" applyFont="1" applyFill="1" applyBorder="1" applyAlignment="1">
      <alignment horizontal="left" vertical="center" wrapText="1" indent="3"/>
    </xf>
    <xf numFmtId="0" fontId="7" fillId="2" borderId="60" xfId="0" applyFont="1" applyFill="1" applyBorder="1" applyAlignment="1">
      <alignment horizontal="left" vertical="center" wrapText="1" indent="3"/>
    </xf>
    <xf numFmtId="0" fontId="7" fillId="2" borderId="70" xfId="0" applyFont="1" applyFill="1" applyBorder="1" applyAlignment="1">
      <alignment horizontal="left" vertical="center" wrapText="1" indent="3"/>
    </xf>
    <xf numFmtId="0" fontId="7" fillId="2" borderId="71" xfId="0" applyFont="1" applyFill="1" applyBorder="1" applyAlignment="1">
      <alignment horizontal="left" vertical="center" wrapText="1" indent="3"/>
    </xf>
    <xf numFmtId="0" fontId="7" fillId="2" borderId="72" xfId="0" applyFont="1" applyFill="1" applyBorder="1" applyAlignment="1">
      <alignment horizontal="left" vertical="center" wrapText="1" indent="3"/>
    </xf>
    <xf numFmtId="0" fontId="7" fillId="2" borderId="21" xfId="0" applyFont="1" applyFill="1" applyBorder="1" applyAlignment="1">
      <alignment horizontal="left" vertical="center" wrapText="1" indent="2"/>
    </xf>
    <xf numFmtId="0" fontId="7" fillId="2" borderId="4" xfId="0" applyFont="1" applyFill="1" applyBorder="1" applyAlignment="1">
      <alignment horizontal="left" vertical="center" wrapText="1" indent="2"/>
    </xf>
    <xf numFmtId="0" fontId="7" fillId="2" borderId="3" xfId="0" applyFont="1" applyFill="1" applyBorder="1" applyAlignment="1">
      <alignment horizontal="left" vertical="center" wrapText="1" indent="2"/>
    </xf>
    <xf numFmtId="0" fontId="7" fillId="2" borderId="46" xfId="0" applyFont="1" applyFill="1" applyBorder="1" applyAlignment="1">
      <alignment horizontal="left" vertical="center" wrapText="1" indent="4"/>
    </xf>
    <xf numFmtId="0" fontId="7" fillId="2" borderId="47" xfId="0" applyFont="1" applyFill="1" applyBorder="1" applyAlignment="1">
      <alignment horizontal="left" vertical="center" wrapText="1" indent="4"/>
    </xf>
    <xf numFmtId="0" fontId="7" fillId="2" borderId="48" xfId="0" applyFont="1" applyFill="1" applyBorder="1" applyAlignment="1">
      <alignment horizontal="left" vertical="center" wrapText="1" indent="4"/>
    </xf>
    <xf numFmtId="0" fontId="7" fillId="2" borderId="52" xfId="0" applyFont="1" applyFill="1" applyBorder="1" applyAlignment="1">
      <alignment horizontal="left" vertical="center" indent="5"/>
    </xf>
    <xf numFmtId="0" fontId="7" fillId="2" borderId="53" xfId="0" applyFont="1" applyFill="1" applyBorder="1" applyAlignment="1">
      <alignment horizontal="left" vertical="center" indent="5"/>
    </xf>
    <xf numFmtId="0" fontId="7" fillId="2" borderId="54" xfId="0" applyFont="1" applyFill="1" applyBorder="1" applyAlignment="1">
      <alignment horizontal="left" vertical="center" indent="5"/>
    </xf>
    <xf numFmtId="0" fontId="7" fillId="2" borderId="52" xfId="0" applyFont="1" applyFill="1" applyBorder="1" applyAlignment="1">
      <alignment horizontal="left" vertical="center" indent="4"/>
    </xf>
    <xf numFmtId="0" fontId="7" fillId="2" borderId="53" xfId="0" applyFont="1" applyFill="1" applyBorder="1" applyAlignment="1">
      <alignment horizontal="left" vertical="center" indent="4"/>
    </xf>
    <xf numFmtId="0" fontId="7" fillId="2" borderId="54" xfId="0" applyFont="1" applyFill="1" applyBorder="1" applyAlignment="1">
      <alignment horizontal="left" vertical="center" indent="4"/>
    </xf>
    <xf numFmtId="0" fontId="7" fillId="2" borderId="58" xfId="0" applyFont="1" applyFill="1" applyBorder="1" applyAlignment="1">
      <alignment horizontal="left" vertical="center" indent="5"/>
    </xf>
    <xf numFmtId="0" fontId="7" fillId="2" borderId="59" xfId="0" applyFont="1" applyFill="1" applyBorder="1" applyAlignment="1">
      <alignment horizontal="left" vertical="center" indent="5"/>
    </xf>
    <xf numFmtId="0" fontId="7" fillId="2" borderId="60" xfId="0" applyFont="1" applyFill="1" applyBorder="1" applyAlignment="1">
      <alignment horizontal="left" vertical="center" indent="5"/>
    </xf>
    <xf numFmtId="0" fontId="7" fillId="2" borderId="52" xfId="0" applyFont="1" applyFill="1" applyBorder="1" applyAlignment="1">
      <alignment horizontal="left" vertical="center" wrapText="1" indent="4"/>
    </xf>
    <xf numFmtId="0" fontId="7" fillId="2" borderId="53" xfId="0" applyFont="1" applyFill="1" applyBorder="1" applyAlignment="1">
      <alignment horizontal="left" vertical="center" wrapText="1" indent="4"/>
    </xf>
    <xf numFmtId="0" fontId="7" fillId="2" borderId="54" xfId="0" applyFont="1" applyFill="1" applyBorder="1" applyAlignment="1">
      <alignment horizontal="left" vertical="center" wrapText="1" indent="4"/>
    </xf>
    <xf numFmtId="0" fontId="7" fillId="2" borderId="58" xfId="0" applyFont="1" applyFill="1" applyBorder="1" applyAlignment="1">
      <alignment horizontal="left" vertical="center" wrapText="1" indent="4"/>
    </xf>
    <xf numFmtId="0" fontId="7" fillId="2" borderId="59" xfId="0" applyFont="1" applyFill="1" applyBorder="1" applyAlignment="1">
      <alignment horizontal="left" vertical="center" wrapText="1" indent="4"/>
    </xf>
    <xf numFmtId="0" fontId="7" fillId="2" borderId="60" xfId="0" applyFont="1" applyFill="1" applyBorder="1" applyAlignment="1">
      <alignment horizontal="left" vertical="center" wrapText="1" indent="4"/>
    </xf>
    <xf numFmtId="0" fontId="13" fillId="2" borderId="38" xfId="0" applyFont="1" applyFill="1" applyBorder="1" applyAlignment="1">
      <alignment horizontal="center" vertical="top"/>
    </xf>
    <xf numFmtId="0" fontId="13" fillId="2" borderId="39" xfId="0" applyFont="1" applyFill="1" applyBorder="1" applyAlignment="1">
      <alignment horizontal="center" vertical="top"/>
    </xf>
    <xf numFmtId="0" fontId="13" fillId="2" borderId="20" xfId="0" applyFont="1" applyFill="1" applyBorder="1" applyAlignment="1">
      <alignment horizontal="center" vertical="top"/>
    </xf>
    <xf numFmtId="0" fontId="5" fillId="2" borderId="40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left" vertical="center" indent="3"/>
    </xf>
    <xf numFmtId="0" fontId="7" fillId="2" borderId="47" xfId="0" applyFont="1" applyFill="1" applyBorder="1" applyAlignment="1">
      <alignment horizontal="left" vertical="center" indent="3"/>
    </xf>
    <xf numFmtId="0" fontId="7" fillId="2" borderId="48" xfId="0" applyFont="1" applyFill="1" applyBorder="1" applyAlignment="1">
      <alignment horizontal="left" vertical="center" indent="3"/>
    </xf>
    <xf numFmtId="0" fontId="7" fillId="2" borderId="64" xfId="0" applyFont="1" applyFill="1" applyBorder="1" applyAlignment="1">
      <alignment horizontal="left" vertical="center" indent="3"/>
    </xf>
    <xf numFmtId="0" fontId="7" fillId="2" borderId="65" xfId="0" applyFont="1" applyFill="1" applyBorder="1" applyAlignment="1">
      <alignment horizontal="left" vertical="center" indent="3"/>
    </xf>
    <xf numFmtId="0" fontId="7" fillId="2" borderId="66" xfId="0" applyFont="1" applyFill="1" applyBorder="1" applyAlignment="1">
      <alignment horizontal="left" vertical="center" indent="3"/>
    </xf>
    <xf numFmtId="0" fontId="7" fillId="2" borderId="58" xfId="0" applyFont="1" applyFill="1" applyBorder="1" applyAlignment="1">
      <alignment horizontal="left" vertical="center" wrapText="1" indent="2"/>
    </xf>
    <xf numFmtId="0" fontId="7" fillId="2" borderId="59" xfId="0" applyFont="1" applyFill="1" applyBorder="1" applyAlignment="1">
      <alignment horizontal="left" vertical="center" wrapText="1" indent="2"/>
    </xf>
    <xf numFmtId="0" fontId="7" fillId="2" borderId="60" xfId="0" applyFont="1" applyFill="1" applyBorder="1" applyAlignment="1">
      <alignment horizontal="left" vertical="center" wrapText="1" indent="2"/>
    </xf>
    <xf numFmtId="0" fontId="7" fillId="2" borderId="46" xfId="0" applyFont="1" applyFill="1" applyBorder="1" applyAlignment="1">
      <alignment horizontal="left" vertical="center" wrapText="1" indent="2"/>
    </xf>
    <xf numFmtId="0" fontId="7" fillId="2" borderId="47" xfId="0" applyFont="1" applyFill="1" applyBorder="1" applyAlignment="1">
      <alignment horizontal="left" vertical="center" wrapText="1" indent="2"/>
    </xf>
    <xf numFmtId="0" fontId="7" fillId="2" borderId="48" xfId="0" applyFont="1" applyFill="1" applyBorder="1" applyAlignment="1">
      <alignment horizontal="left" vertical="center" wrapText="1" indent="2"/>
    </xf>
    <xf numFmtId="0" fontId="7" fillId="2" borderId="21" xfId="0" applyFont="1" applyFill="1" applyBorder="1" applyAlignment="1">
      <alignment horizontal="left" vertical="center" indent="4"/>
    </xf>
    <xf numFmtId="0" fontId="7" fillId="2" borderId="4" xfId="0" applyFont="1" applyFill="1" applyBorder="1" applyAlignment="1">
      <alignment horizontal="left" vertical="center" indent="4"/>
    </xf>
    <xf numFmtId="0" fontId="7" fillId="2" borderId="3" xfId="0" applyFont="1" applyFill="1" applyBorder="1" applyAlignment="1">
      <alignment horizontal="left" vertical="center" indent="4"/>
    </xf>
    <xf numFmtId="0" fontId="7" fillId="2" borderId="38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left" vertical="center" indent="1"/>
    </xf>
    <xf numFmtId="0" fontId="7" fillId="2" borderId="47" xfId="0" applyFont="1" applyFill="1" applyBorder="1" applyAlignment="1">
      <alignment horizontal="left" vertical="center" indent="1"/>
    </xf>
    <xf numFmtId="0" fontId="7" fillId="2" borderId="48" xfId="0" applyFont="1" applyFill="1" applyBorder="1" applyAlignment="1">
      <alignment horizontal="left" vertical="center" indent="1"/>
    </xf>
    <xf numFmtId="0" fontId="7" fillId="2" borderId="58" xfId="0" applyFont="1" applyFill="1" applyBorder="1" applyAlignment="1">
      <alignment horizontal="left" vertical="center" indent="1"/>
    </xf>
    <xf numFmtId="0" fontId="7" fillId="2" borderId="59" xfId="0" applyFont="1" applyFill="1" applyBorder="1" applyAlignment="1">
      <alignment horizontal="left" vertical="center" indent="1"/>
    </xf>
    <xf numFmtId="0" fontId="7" fillId="2" borderId="60" xfId="0" applyFont="1" applyFill="1" applyBorder="1" applyAlignment="1">
      <alignment horizontal="left" vertical="center" indent="1"/>
    </xf>
    <xf numFmtId="0" fontId="7" fillId="2" borderId="58" xfId="0" applyFont="1" applyFill="1" applyBorder="1" applyAlignment="1">
      <alignment horizontal="left" vertical="center" indent="3"/>
    </xf>
    <xf numFmtId="0" fontId="7" fillId="2" borderId="59" xfId="0" applyFont="1" applyFill="1" applyBorder="1" applyAlignment="1">
      <alignment horizontal="left" vertical="center" indent="3"/>
    </xf>
    <xf numFmtId="0" fontId="7" fillId="2" borderId="60" xfId="0" applyFont="1" applyFill="1" applyBorder="1" applyAlignment="1">
      <alignment horizontal="left" vertical="center" indent="3"/>
    </xf>
    <xf numFmtId="0" fontId="7" fillId="2" borderId="23" xfId="0" applyFont="1" applyFill="1" applyBorder="1" applyAlignment="1">
      <alignment horizontal="left" vertical="center" wrapText="1" indent="1"/>
    </xf>
    <xf numFmtId="0" fontId="7" fillId="2" borderId="22" xfId="0" applyFont="1" applyFill="1" applyBorder="1" applyAlignment="1">
      <alignment horizontal="left" vertical="center" wrapText="1" indent="1"/>
    </xf>
    <xf numFmtId="0" fontId="7" fillId="2" borderId="10" xfId="0" applyFont="1" applyFill="1" applyBorder="1" applyAlignment="1">
      <alignment horizontal="left" vertical="center" wrapText="1" indent="1"/>
    </xf>
    <xf numFmtId="0" fontId="7" fillId="2" borderId="23" xfId="0" applyFont="1" applyFill="1" applyBorder="1" applyAlignment="1">
      <alignment horizontal="left" vertical="center" indent="1"/>
    </xf>
    <xf numFmtId="0" fontId="7" fillId="2" borderId="22" xfId="0" applyFont="1" applyFill="1" applyBorder="1" applyAlignment="1">
      <alignment horizontal="left" vertical="center" indent="1"/>
    </xf>
    <xf numFmtId="0" fontId="7" fillId="2" borderId="10" xfId="0" applyFont="1" applyFill="1" applyBorder="1" applyAlignment="1">
      <alignment horizontal="left" vertical="center" indent="1"/>
    </xf>
    <xf numFmtId="0" fontId="7" fillId="2" borderId="24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7" fillId="2" borderId="26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left" vertical="center" wrapText="1"/>
    </xf>
    <xf numFmtId="0" fontId="7" fillId="2" borderId="58" xfId="0" applyFont="1" applyFill="1" applyBorder="1" applyAlignment="1">
      <alignment horizontal="left" vertical="center" wrapText="1" indent="1"/>
    </xf>
    <xf numFmtId="0" fontId="7" fillId="2" borderId="59" xfId="0" applyFont="1" applyFill="1" applyBorder="1" applyAlignment="1">
      <alignment horizontal="left" vertical="center" wrapText="1" indent="1"/>
    </xf>
    <xf numFmtId="0" fontId="7" fillId="2" borderId="60" xfId="0" applyFont="1" applyFill="1" applyBorder="1" applyAlignment="1">
      <alignment horizontal="left" vertical="center" wrapText="1" indent="1"/>
    </xf>
    <xf numFmtId="0" fontId="7" fillId="2" borderId="46" xfId="0" applyFont="1" applyFill="1" applyBorder="1" applyAlignment="1">
      <alignment horizontal="left" vertical="center" wrapText="1" indent="1"/>
    </xf>
    <xf numFmtId="0" fontId="7" fillId="2" borderId="47" xfId="0" applyFont="1" applyFill="1" applyBorder="1" applyAlignment="1">
      <alignment horizontal="left" vertical="center" wrapText="1" indent="1"/>
    </xf>
    <xf numFmtId="0" fontId="7" fillId="2" borderId="48" xfId="0" applyFont="1" applyFill="1" applyBorder="1" applyAlignment="1">
      <alignment horizontal="left" vertical="center" wrapText="1" indent="1"/>
    </xf>
    <xf numFmtId="0" fontId="7" fillId="2" borderId="52" xfId="0" applyFont="1" applyFill="1" applyBorder="1" applyAlignment="1">
      <alignment horizontal="left" vertical="center" wrapText="1" indent="1"/>
    </xf>
    <xf numFmtId="0" fontId="7" fillId="2" borderId="53" xfId="0" applyFont="1" applyFill="1" applyBorder="1" applyAlignment="1">
      <alignment horizontal="left" vertical="center" wrapText="1" indent="1"/>
    </xf>
    <xf numFmtId="0" fontId="7" fillId="2" borderId="54" xfId="0" applyFont="1" applyFill="1" applyBorder="1" applyAlignment="1">
      <alignment horizontal="left" vertical="center" wrapText="1" indent="1"/>
    </xf>
    <xf numFmtId="0" fontId="10" fillId="2" borderId="0" xfId="0" applyFont="1" applyFill="1" applyAlignment="1">
      <alignment horizont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vertical="top"/>
    </xf>
    <xf numFmtId="49" fontId="8" fillId="2" borderId="2" xfId="0" applyNumberFormat="1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center" vertical="top"/>
    </xf>
    <xf numFmtId="0" fontId="13" fillId="2" borderId="22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7" fillId="2" borderId="2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</cellXfs>
  <cellStyles count="16">
    <cellStyle name="Денежный 2" xfId="14"/>
    <cellStyle name="Обычный" xfId="0" builtinId="0"/>
    <cellStyle name="Обычный 10" xfId="9"/>
    <cellStyle name="Обычный 12" xfId="8"/>
    <cellStyle name="Обычный 12 2 5" xfId="1"/>
    <cellStyle name="Обычный 2" xfId="5"/>
    <cellStyle name="Обычный 2 2" xfId="7"/>
    <cellStyle name="Обычный 3" xfId="4"/>
    <cellStyle name="Обычный 3 2" xfId="2"/>
    <cellStyle name="Обычный 3 2 2" xfId="11"/>
    <cellStyle name="Обычный 3 3 2" xfId="3"/>
    <cellStyle name="Обычный 4" xfId="10"/>
    <cellStyle name="Обычный 4 2" xfId="6"/>
    <cellStyle name="Обычный 5" xfId="12"/>
    <cellStyle name="Обычный 7" xfId="15"/>
    <cellStyle name="Процентный 2" xfId="13"/>
  </cellStyles>
  <dxfs count="0"/>
  <tableStyles count="0" defaultTableStyle="TableStyleMedium9" defaultPivotStyle="PivotStyleLight16"/>
  <colors>
    <mruColors>
      <color rgb="FFCCFFCC"/>
      <color rgb="FFCCECFF"/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TAPO~1\AppData\Local\Temp\pid-9976\&#1050;&#1086;&#1087;&#1080;&#1103;%2046EP_2022%20&#1075;&#1086;&#1076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1"/>
      <sheetName val="mod_11"/>
      <sheetName val="modComm"/>
      <sheetName val="modListProv"/>
      <sheetName val="modButton"/>
      <sheetName val="modInstruction"/>
      <sheetName val="modHTTP"/>
      <sheetName val="REESTR_ORG"/>
      <sheetName val="REESTR_FIL"/>
      <sheetName val="REESTR_MO"/>
      <sheetName val="REESTR_EGRUL"/>
      <sheetName val="modfrmRegion"/>
      <sheetName val="modfrmReestr"/>
      <sheetName val="modfrmFindEGRUL"/>
      <sheetName val="modfrmCheckUpdates"/>
      <sheetName val="modReestr"/>
      <sheetName val="modUpdTemplMain"/>
      <sheetName val="modHyperlink"/>
      <sheetName val="modClassifierValidate"/>
    </sheetNames>
    <sheetDataSet>
      <sheetData sheetId="0">
        <row r="3">
          <cell r="B3" t="e">
            <v>#NAME?</v>
          </cell>
        </row>
      </sheetData>
      <sheetData sheetId="1" refreshError="1"/>
      <sheetData sheetId="2">
        <row r="15">
          <cell r="G15" t="str">
            <v>ОАО "Рыбинская городская электросеть"</v>
          </cell>
        </row>
      </sheetData>
      <sheetData sheetId="3"/>
      <sheetData sheetId="4" refreshError="1"/>
      <sheetData sheetId="5" refreshError="1"/>
      <sheetData sheetId="6" refreshError="1"/>
      <sheetData sheetId="7">
        <row r="2">
          <cell r="D2" t="str">
            <v>январь</v>
          </cell>
          <cell r="E2">
            <v>2018</v>
          </cell>
          <cell r="F2" t="str">
            <v>Да</v>
          </cell>
          <cell r="G2" t="str">
            <v>В целом по организации</v>
          </cell>
        </row>
        <row r="3">
          <cell r="D3" t="str">
            <v>февраль</v>
          </cell>
          <cell r="E3">
            <v>2019</v>
          </cell>
          <cell r="F3" t="str">
            <v>Нет</v>
          </cell>
          <cell r="G3" t="str">
            <v>По обособленному подразделению</v>
          </cell>
        </row>
        <row r="4">
          <cell r="D4" t="str">
            <v>март</v>
          </cell>
          <cell r="E4">
            <v>2020</v>
          </cell>
        </row>
        <row r="5">
          <cell r="D5" t="str">
            <v>апрель</v>
          </cell>
          <cell r="E5">
            <v>2021</v>
          </cell>
        </row>
        <row r="6">
          <cell r="D6" t="str">
            <v>май</v>
          </cell>
          <cell r="E6">
            <v>2022</v>
          </cell>
        </row>
        <row r="7">
          <cell r="D7" t="str">
            <v>июнь</v>
          </cell>
        </row>
        <row r="8">
          <cell r="D8" t="str">
            <v>июль</v>
          </cell>
        </row>
        <row r="9">
          <cell r="D9" t="str">
            <v>август</v>
          </cell>
        </row>
        <row r="10">
          <cell r="D10" t="str">
            <v>сентябрь</v>
          </cell>
        </row>
        <row r="11">
          <cell r="D11" t="str">
            <v>октябрь</v>
          </cell>
        </row>
        <row r="12">
          <cell r="D12" t="str">
            <v>ноябрь</v>
          </cell>
        </row>
        <row r="13">
          <cell r="D13" t="str">
            <v>декабрь</v>
          </cell>
        </row>
        <row r="14">
          <cell r="D14" t="str">
            <v>год</v>
          </cell>
        </row>
        <row r="23">
          <cell r="D23" t="str">
            <v>https://portal.eias.ru/Portal/DownloadPage.aspx?type=12&amp;guid=????????-????-????-????-????????????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">
          <cell r="E2" t="str">
            <v>Большесельский муниципальный район</v>
          </cell>
        </row>
        <row r="3">
          <cell r="E3" t="str">
            <v>Борисоглебский муниципальный район</v>
          </cell>
        </row>
        <row r="4">
          <cell r="E4" t="str">
            <v>Брейтовский муниципальный район</v>
          </cell>
        </row>
        <row r="5">
          <cell r="E5" t="str">
            <v>Гаврилов-Ямский муниципальный район</v>
          </cell>
        </row>
        <row r="6">
          <cell r="E6" t="str">
            <v>Даниловский муниципальный район</v>
          </cell>
        </row>
        <row r="7">
          <cell r="E7" t="str">
            <v>Любимский муниципальный район</v>
          </cell>
        </row>
        <row r="8">
          <cell r="E8" t="str">
            <v>Мышкинский муниципальный район</v>
          </cell>
        </row>
        <row r="9">
          <cell r="E9" t="str">
            <v>Некоузский муниципальный район</v>
          </cell>
        </row>
        <row r="10">
          <cell r="E10" t="str">
            <v>Некрасовский муниципальный район</v>
          </cell>
        </row>
        <row r="11">
          <cell r="E11" t="str">
            <v>Первомайский муниципальный район</v>
          </cell>
        </row>
        <row r="12">
          <cell r="E12" t="str">
            <v>Переславский муниципальный район</v>
          </cell>
        </row>
        <row r="13">
          <cell r="E13" t="str">
            <v>Пошехонский муниципальный район</v>
          </cell>
        </row>
        <row r="14">
          <cell r="E14" t="str">
            <v>Ростовский муниципальный район</v>
          </cell>
        </row>
        <row r="15">
          <cell r="E15" t="str">
            <v>Рыбинский муниципальный район</v>
          </cell>
        </row>
        <row r="16">
          <cell r="E16" t="str">
            <v>Тутаевский муниципальный район</v>
          </cell>
        </row>
        <row r="17">
          <cell r="E17" t="str">
            <v>Угличский муниципальный район</v>
          </cell>
        </row>
        <row r="18">
          <cell r="E18" t="str">
            <v>Ярославский муниципальный район</v>
          </cell>
        </row>
        <row r="19">
          <cell r="E19" t="str">
            <v>город Переславль-Залесский</v>
          </cell>
        </row>
        <row r="20">
          <cell r="E20" t="str">
            <v>город Рыбинск</v>
          </cell>
        </row>
        <row r="21">
          <cell r="E21" t="str">
            <v>город Ярославль</v>
          </cell>
        </row>
        <row r="65">
          <cell r="B65" t="str">
            <v>Арефинское сельское поселение</v>
          </cell>
        </row>
        <row r="66">
          <cell r="B66" t="str">
            <v>Волжское сельское поселение</v>
          </cell>
        </row>
        <row r="67">
          <cell r="B67" t="str">
            <v>Глебовское сельское поселение</v>
          </cell>
        </row>
        <row r="68">
          <cell r="B68" t="str">
            <v>Городское поселение Песочное</v>
          </cell>
        </row>
        <row r="69">
          <cell r="B69" t="str">
            <v>Каменниковское сельское поселение</v>
          </cell>
        </row>
        <row r="70">
          <cell r="B70" t="str">
            <v>Назаровское сельское поселение</v>
          </cell>
        </row>
        <row r="71">
          <cell r="B71" t="str">
            <v>Огарковское сельское поселение</v>
          </cell>
        </row>
        <row r="72">
          <cell r="B72" t="str">
            <v>Октябрьское сельское поселение</v>
          </cell>
        </row>
        <row r="73">
          <cell r="B73" t="str">
            <v>Покровское сельское поселение</v>
          </cell>
        </row>
        <row r="74">
          <cell r="B74" t="str">
            <v>Рыбинский муниципальный район</v>
          </cell>
        </row>
        <row r="75">
          <cell r="B75" t="str">
            <v>Судоверфское сельское поселение</v>
          </cell>
        </row>
        <row r="76">
          <cell r="B76" t="str">
            <v>Тихменевское сельское поселение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W20"/>
  <sheetViews>
    <sheetView view="pageBreakPreview" zoomScaleNormal="100" zoomScaleSheetLayoutView="100" workbookViewId="0"/>
  </sheetViews>
  <sheetFormatPr defaultRowHeight="15.75" x14ac:dyDescent="0.25"/>
  <cols>
    <col min="1" max="1" width="7.85546875" style="1" customWidth="1"/>
    <col min="2" max="2" width="25.140625" style="1" customWidth="1"/>
    <col min="3" max="4" width="13" style="1" customWidth="1"/>
    <col min="5" max="5" width="12.7109375" style="1" customWidth="1"/>
    <col min="6" max="11" width="6" style="1" customWidth="1"/>
    <col min="12" max="12" width="12.7109375" style="1" customWidth="1"/>
    <col min="13" max="18" width="6" style="1" customWidth="1"/>
    <col min="19" max="19" width="9.140625" style="1" customWidth="1"/>
    <col min="20" max="20" width="6" style="1" customWidth="1"/>
    <col min="21" max="21" width="9.140625" style="1" customWidth="1"/>
    <col min="22" max="22" width="6" style="1" customWidth="1"/>
    <col min="23" max="23" width="10.7109375" style="1" customWidth="1"/>
    <col min="24" max="16384" width="9.140625" style="1"/>
  </cols>
  <sheetData>
    <row r="1" spans="1:23" s="10" customFormat="1" ht="12" x14ac:dyDescent="0.2">
      <c r="W1" s="11" t="s">
        <v>25</v>
      </c>
    </row>
    <row r="2" spans="1:23" s="10" customFormat="1" ht="24" customHeight="1" x14ac:dyDescent="0.2">
      <c r="T2" s="359" t="s">
        <v>11</v>
      </c>
      <c r="U2" s="359"/>
      <c r="V2" s="359"/>
      <c r="W2" s="359"/>
    </row>
    <row r="3" spans="1:23" s="14" customFormat="1" ht="12.75" x14ac:dyDescent="0.2">
      <c r="A3" s="360" t="s">
        <v>26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</row>
    <row r="4" spans="1:23" s="14" customFormat="1" ht="12.75" x14ac:dyDescent="0.2">
      <c r="I4" s="15" t="s">
        <v>12</v>
      </c>
      <c r="J4" s="361"/>
      <c r="K4" s="361"/>
    </row>
    <row r="5" spans="1:23" ht="11.25" customHeight="1" x14ac:dyDescent="0.25"/>
    <row r="6" spans="1:23" s="14" customFormat="1" ht="12.75" x14ac:dyDescent="0.2">
      <c r="G6" s="15" t="s">
        <v>13</v>
      </c>
      <c r="H6" s="362"/>
      <c r="I6" s="362"/>
      <c r="J6" s="362"/>
      <c r="K6" s="362"/>
      <c r="L6" s="362"/>
      <c r="M6" s="362"/>
      <c r="N6" s="362"/>
      <c r="O6" s="362"/>
      <c r="P6" s="362"/>
      <c r="Q6" s="362"/>
      <c r="S6" s="17"/>
    </row>
    <row r="7" spans="1:23" s="7" customFormat="1" ht="11.25" x14ac:dyDescent="0.2">
      <c r="H7" s="363" t="s">
        <v>14</v>
      </c>
      <c r="I7" s="363"/>
      <c r="J7" s="363"/>
      <c r="K7" s="363"/>
      <c r="L7" s="363"/>
      <c r="M7" s="363"/>
      <c r="N7" s="363"/>
      <c r="O7" s="363"/>
      <c r="P7" s="363"/>
      <c r="Q7" s="363"/>
      <c r="S7" s="18"/>
    </row>
    <row r="8" spans="1:23" ht="11.25" customHeight="1" x14ac:dyDescent="0.25">
      <c r="E8" s="14"/>
    </row>
    <row r="9" spans="1:23" s="14" customFormat="1" ht="12.75" x14ac:dyDescent="0.2">
      <c r="I9" s="15" t="s">
        <v>15</v>
      </c>
      <c r="J9" s="361"/>
      <c r="K9" s="361"/>
      <c r="L9" s="14" t="s">
        <v>16</v>
      </c>
    </row>
    <row r="10" spans="1:23" ht="11.25" customHeight="1" x14ac:dyDescent="0.25"/>
    <row r="11" spans="1:23" s="14" customFormat="1" ht="12.75" x14ac:dyDescent="0.2">
      <c r="H11" s="15" t="s">
        <v>17</v>
      </c>
      <c r="I11" s="364"/>
      <c r="J11" s="364"/>
      <c r="K11" s="364"/>
      <c r="L11" s="364"/>
      <c r="M11" s="364"/>
      <c r="N11" s="364"/>
      <c r="O11" s="364"/>
      <c r="P11" s="364"/>
      <c r="Q11" s="364"/>
      <c r="R11" s="364"/>
      <c r="S11" s="364"/>
    </row>
    <row r="12" spans="1:23" s="7" customFormat="1" ht="11.25" x14ac:dyDescent="0.2">
      <c r="I12" s="363" t="s">
        <v>18</v>
      </c>
      <c r="J12" s="363"/>
      <c r="K12" s="363"/>
      <c r="L12" s="363"/>
      <c r="M12" s="363"/>
      <c r="N12" s="363"/>
      <c r="O12" s="363"/>
      <c r="P12" s="363"/>
      <c r="Q12" s="363"/>
      <c r="R12" s="363"/>
      <c r="S12" s="363"/>
    </row>
    <row r="13" spans="1:23" ht="11.25" customHeight="1" x14ac:dyDescent="0.25"/>
    <row r="14" spans="1:23" s="10" customFormat="1" ht="15" customHeight="1" x14ac:dyDescent="0.2">
      <c r="A14" s="365" t="s">
        <v>21</v>
      </c>
      <c r="B14" s="365" t="s">
        <v>22</v>
      </c>
      <c r="C14" s="365" t="s">
        <v>19</v>
      </c>
      <c r="D14" s="365" t="s">
        <v>27</v>
      </c>
      <c r="E14" s="368" t="s">
        <v>28</v>
      </c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70"/>
      <c r="S14" s="371" t="s">
        <v>29</v>
      </c>
      <c r="T14" s="372"/>
      <c r="U14" s="372"/>
      <c r="V14" s="373"/>
      <c r="W14" s="365" t="s">
        <v>9</v>
      </c>
    </row>
    <row r="15" spans="1:23" s="10" customFormat="1" ht="15" customHeight="1" x14ac:dyDescent="0.2">
      <c r="A15" s="366"/>
      <c r="B15" s="366"/>
      <c r="C15" s="366"/>
      <c r="D15" s="366"/>
      <c r="E15" s="368" t="s">
        <v>0</v>
      </c>
      <c r="F15" s="369"/>
      <c r="G15" s="369"/>
      <c r="H15" s="369"/>
      <c r="I15" s="369"/>
      <c r="J15" s="369"/>
      <c r="K15" s="370"/>
      <c r="L15" s="368" t="s">
        <v>5</v>
      </c>
      <c r="M15" s="369"/>
      <c r="N15" s="369"/>
      <c r="O15" s="369"/>
      <c r="P15" s="369"/>
      <c r="Q15" s="369"/>
      <c r="R15" s="370"/>
      <c r="S15" s="374"/>
      <c r="T15" s="375"/>
      <c r="U15" s="375"/>
      <c r="V15" s="376"/>
      <c r="W15" s="366"/>
    </row>
    <row r="16" spans="1:23" s="10" customFormat="1" ht="27" customHeight="1" x14ac:dyDescent="0.2">
      <c r="A16" s="366"/>
      <c r="B16" s="366"/>
      <c r="C16" s="366"/>
      <c r="D16" s="366"/>
      <c r="E16" s="22" t="s">
        <v>30</v>
      </c>
      <c r="F16" s="368" t="s">
        <v>31</v>
      </c>
      <c r="G16" s="369"/>
      <c r="H16" s="369"/>
      <c r="I16" s="369"/>
      <c r="J16" s="369"/>
      <c r="K16" s="370"/>
      <c r="L16" s="22" t="s">
        <v>30</v>
      </c>
      <c r="M16" s="368" t="s">
        <v>31</v>
      </c>
      <c r="N16" s="369"/>
      <c r="O16" s="369"/>
      <c r="P16" s="369"/>
      <c r="Q16" s="369"/>
      <c r="R16" s="370"/>
      <c r="S16" s="380" t="s">
        <v>32</v>
      </c>
      <c r="T16" s="381"/>
      <c r="U16" s="380" t="s">
        <v>31</v>
      </c>
      <c r="V16" s="381"/>
      <c r="W16" s="366"/>
    </row>
    <row r="17" spans="1:23" s="10" customFormat="1" ht="60" customHeight="1" x14ac:dyDescent="0.2">
      <c r="A17" s="367"/>
      <c r="B17" s="367"/>
      <c r="C17" s="367"/>
      <c r="D17" s="367"/>
      <c r="E17" s="23" t="s">
        <v>33</v>
      </c>
      <c r="F17" s="23" t="s">
        <v>33</v>
      </c>
      <c r="G17" s="23" t="s">
        <v>34</v>
      </c>
      <c r="H17" s="23" t="s">
        <v>35</v>
      </c>
      <c r="I17" s="23" t="s">
        <v>36</v>
      </c>
      <c r="J17" s="23" t="s">
        <v>37</v>
      </c>
      <c r="K17" s="23" t="s">
        <v>38</v>
      </c>
      <c r="L17" s="23" t="s">
        <v>33</v>
      </c>
      <c r="M17" s="23" t="s">
        <v>33</v>
      </c>
      <c r="N17" s="23" t="s">
        <v>34</v>
      </c>
      <c r="O17" s="23" t="s">
        <v>35</v>
      </c>
      <c r="P17" s="23" t="s">
        <v>36</v>
      </c>
      <c r="Q17" s="23" t="s">
        <v>37</v>
      </c>
      <c r="R17" s="23" t="s">
        <v>38</v>
      </c>
      <c r="S17" s="22" t="s">
        <v>33</v>
      </c>
      <c r="T17" s="22" t="s">
        <v>8</v>
      </c>
      <c r="U17" s="22" t="s">
        <v>33</v>
      </c>
      <c r="V17" s="22" t="s">
        <v>8</v>
      </c>
      <c r="W17" s="367"/>
    </row>
    <row r="18" spans="1:23" s="10" customFormat="1" ht="12" x14ac:dyDescent="0.2">
      <c r="A18" s="19">
        <v>1</v>
      </c>
      <c r="B18" s="19">
        <v>2</v>
      </c>
      <c r="C18" s="19">
        <v>3</v>
      </c>
      <c r="D18" s="19">
        <v>4</v>
      </c>
      <c r="E18" s="19">
        <v>5</v>
      </c>
      <c r="F18" s="19">
        <v>6</v>
      </c>
      <c r="G18" s="19">
        <v>7</v>
      </c>
      <c r="H18" s="19">
        <v>8</v>
      </c>
      <c r="I18" s="19">
        <v>9</v>
      </c>
      <c r="J18" s="19">
        <v>10</v>
      </c>
      <c r="K18" s="19">
        <v>11</v>
      </c>
      <c r="L18" s="19">
        <v>12</v>
      </c>
      <c r="M18" s="19">
        <v>13</v>
      </c>
      <c r="N18" s="19">
        <v>14</v>
      </c>
      <c r="O18" s="19">
        <v>15</v>
      </c>
      <c r="P18" s="19">
        <v>16</v>
      </c>
      <c r="Q18" s="19">
        <v>17</v>
      </c>
      <c r="R18" s="19">
        <v>18</v>
      </c>
      <c r="S18" s="19">
        <v>19</v>
      </c>
      <c r="T18" s="19">
        <v>20</v>
      </c>
      <c r="U18" s="19">
        <v>21</v>
      </c>
      <c r="V18" s="19">
        <v>22</v>
      </c>
      <c r="W18" s="19">
        <v>23</v>
      </c>
    </row>
    <row r="19" spans="1:23" s="10" customFormat="1" ht="12" x14ac:dyDescent="0.2">
      <c r="A19" s="20"/>
      <c r="B19" s="21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21"/>
    </row>
    <row r="20" spans="1:23" s="10" customFormat="1" ht="12" x14ac:dyDescent="0.2">
      <c r="A20" s="377" t="s">
        <v>10</v>
      </c>
      <c r="B20" s="378"/>
      <c r="C20" s="37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21"/>
    </row>
  </sheetData>
  <mergeCells count="22">
    <mergeCell ref="A20:C20"/>
    <mergeCell ref="W14:W17"/>
    <mergeCell ref="E15:K15"/>
    <mergeCell ref="L15:R15"/>
    <mergeCell ref="F16:K16"/>
    <mergeCell ref="M16:R16"/>
    <mergeCell ref="S16:T16"/>
    <mergeCell ref="U16:V16"/>
    <mergeCell ref="J9:K9"/>
    <mergeCell ref="I11:S11"/>
    <mergeCell ref="I12:S12"/>
    <mergeCell ref="A14:A17"/>
    <mergeCell ref="B14:B17"/>
    <mergeCell ref="C14:C17"/>
    <mergeCell ref="D14:D17"/>
    <mergeCell ref="E14:R14"/>
    <mergeCell ref="S14:V15"/>
    <mergeCell ref="T2:W2"/>
    <mergeCell ref="A3:W3"/>
    <mergeCell ref="J4:K4"/>
    <mergeCell ref="H6:Q6"/>
    <mergeCell ref="H7:Q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 filterMode="1">
    <tabColor rgb="FFCCFFCC"/>
    <pageSetUpPr fitToPage="1"/>
  </sheetPr>
  <dimension ref="A1:X81"/>
  <sheetViews>
    <sheetView view="pageBreakPreview" zoomScaleNormal="100" zoomScaleSheetLayoutView="100" workbookViewId="0">
      <pane xSplit="7" ySplit="18" topLeftCell="H19" activePane="bottomRight" state="frozen"/>
      <selection pane="topRight" activeCell="H1" sqref="H1"/>
      <selection pane="bottomLeft" activeCell="A19" sqref="A19"/>
      <selection pane="bottomRight" activeCell="M26" activeCellId="1" sqref="K26 M26"/>
    </sheetView>
  </sheetViews>
  <sheetFormatPr defaultRowHeight="15.75" outlineLevelRow="1" x14ac:dyDescent="0.25"/>
  <cols>
    <col min="1" max="1" width="7.7109375" style="1" customWidth="1"/>
    <col min="2" max="2" width="60.85546875" style="1" customWidth="1"/>
    <col min="3" max="3" width="12.28515625" style="1" customWidth="1"/>
    <col min="4" max="5" width="13.85546875" style="1" customWidth="1"/>
    <col min="6" max="21" width="8.7109375" style="1" customWidth="1"/>
    <col min="22" max="22" width="12.5703125" style="1" customWidth="1"/>
    <col min="23" max="23" width="9.140625" style="1" customWidth="1"/>
    <col min="24" max="16384" width="9.140625" style="1"/>
  </cols>
  <sheetData>
    <row r="1" spans="1:22" s="10" customFormat="1" ht="12" x14ac:dyDescent="0.2">
      <c r="V1" s="11" t="s">
        <v>664</v>
      </c>
    </row>
    <row r="2" spans="1:22" s="10" customFormat="1" ht="24" hidden="1" customHeight="1" outlineLevel="1" x14ac:dyDescent="0.2">
      <c r="T2" s="359" t="s">
        <v>11</v>
      </c>
      <c r="U2" s="359"/>
      <c r="V2" s="359"/>
    </row>
    <row r="3" spans="1:22" s="10" customFormat="1" ht="12" hidden="1" outlineLevel="1" x14ac:dyDescent="0.2">
      <c r="A3" s="391" t="s">
        <v>665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</row>
    <row r="4" spans="1:22" s="10" customFormat="1" ht="12" hidden="1" outlineLevel="1" x14ac:dyDescent="0.2">
      <c r="G4" s="11" t="s">
        <v>649</v>
      </c>
      <c r="H4" s="525" t="str">
        <f>'10'!G4</f>
        <v>3</v>
      </c>
      <c r="I4" s="525"/>
      <c r="J4" s="152" t="str">
        <f>'10'!J4</f>
        <v>2023</v>
      </c>
      <c r="K4" s="10" t="s">
        <v>651</v>
      </c>
    </row>
    <row r="5" spans="1:22" ht="11.25" hidden="1" customHeight="1" outlineLevel="1" x14ac:dyDescent="0.25"/>
    <row r="6" spans="1:22" s="10" customFormat="1" ht="12" hidden="1" outlineLevel="1" x14ac:dyDescent="0.2">
      <c r="F6" s="11" t="s">
        <v>13</v>
      </c>
      <c r="G6" s="526" t="s">
        <v>906</v>
      </c>
      <c r="H6" s="526"/>
      <c r="I6" s="526"/>
      <c r="J6" s="526"/>
      <c r="K6" s="526"/>
      <c r="L6" s="526"/>
      <c r="M6" s="526"/>
      <c r="N6" s="526"/>
      <c r="O6" s="526"/>
      <c r="P6" s="526"/>
      <c r="Q6" s="81"/>
    </row>
    <row r="7" spans="1:22" s="7" customFormat="1" ht="12.75" hidden="1" customHeight="1" outlineLevel="1" x14ac:dyDescent="0.2">
      <c r="G7" s="363" t="s">
        <v>14</v>
      </c>
      <c r="H7" s="363"/>
      <c r="I7" s="363"/>
      <c r="J7" s="363"/>
      <c r="K7" s="363"/>
      <c r="L7" s="363"/>
      <c r="M7" s="363"/>
      <c r="N7" s="363"/>
      <c r="O7" s="363"/>
      <c r="P7" s="363"/>
      <c r="Q7" s="141"/>
    </row>
    <row r="8" spans="1:22" ht="11.25" hidden="1" customHeight="1" outlineLevel="1" x14ac:dyDescent="0.25"/>
    <row r="9" spans="1:22" s="10" customFormat="1" ht="12" hidden="1" outlineLevel="1" x14ac:dyDescent="0.2">
      <c r="I9" s="11" t="s">
        <v>15</v>
      </c>
      <c r="J9" s="152" t="str">
        <f>'10'!J9</f>
        <v>2023</v>
      </c>
      <c r="K9" s="10" t="s">
        <v>16</v>
      </c>
    </row>
    <row r="10" spans="1:22" ht="11.25" hidden="1" customHeight="1" outlineLevel="1" x14ac:dyDescent="0.25"/>
    <row r="11" spans="1:22" s="10" customFormat="1" ht="12" hidden="1" outlineLevel="1" x14ac:dyDescent="0.2">
      <c r="G11" s="11" t="s">
        <v>17</v>
      </c>
      <c r="H11" s="393" t="s">
        <v>920</v>
      </c>
      <c r="I11" s="393"/>
      <c r="J11" s="393"/>
      <c r="K11" s="393"/>
      <c r="L11" s="393"/>
      <c r="M11" s="393"/>
      <c r="N11" s="393"/>
      <c r="O11" s="393"/>
      <c r="P11" s="393"/>
      <c r="Q11" s="393"/>
    </row>
    <row r="12" spans="1:22" s="7" customFormat="1" ht="12.75" hidden="1" customHeight="1" outlineLevel="1" x14ac:dyDescent="0.2">
      <c r="H12" s="363" t="s">
        <v>18</v>
      </c>
      <c r="I12" s="363"/>
      <c r="J12" s="363"/>
      <c r="K12" s="363"/>
      <c r="L12" s="363"/>
      <c r="M12" s="363"/>
      <c r="N12" s="363"/>
      <c r="O12" s="363"/>
      <c r="P12" s="363"/>
      <c r="Q12" s="363"/>
    </row>
    <row r="13" spans="1:22" ht="11.25" customHeight="1" collapsed="1" x14ac:dyDescent="0.25"/>
    <row r="14" spans="1:22" s="7" customFormat="1" ht="84" customHeight="1" x14ac:dyDescent="0.2">
      <c r="A14" s="384" t="s">
        <v>21</v>
      </c>
      <c r="B14" s="384" t="s">
        <v>22</v>
      </c>
      <c r="C14" s="384" t="s">
        <v>19</v>
      </c>
      <c r="D14" s="384" t="s">
        <v>667</v>
      </c>
      <c r="E14" s="384" t="s">
        <v>1055</v>
      </c>
      <c r="F14" s="399" t="s">
        <v>1056</v>
      </c>
      <c r="G14" s="401"/>
      <c r="H14" s="399" t="s">
        <v>1054</v>
      </c>
      <c r="I14" s="400"/>
      <c r="J14" s="400"/>
      <c r="K14" s="400"/>
      <c r="L14" s="400"/>
      <c r="M14" s="400"/>
      <c r="N14" s="400"/>
      <c r="O14" s="400"/>
      <c r="P14" s="400"/>
      <c r="Q14" s="401"/>
      <c r="R14" s="399" t="s">
        <v>668</v>
      </c>
      <c r="S14" s="401"/>
      <c r="T14" s="402" t="s">
        <v>669</v>
      </c>
      <c r="U14" s="404"/>
      <c r="V14" s="384" t="s">
        <v>9</v>
      </c>
    </row>
    <row r="15" spans="1:22" s="7" customFormat="1" ht="15" customHeight="1" x14ac:dyDescent="0.2">
      <c r="A15" s="385"/>
      <c r="B15" s="385"/>
      <c r="C15" s="385"/>
      <c r="D15" s="385"/>
      <c r="E15" s="385"/>
      <c r="F15" s="530" t="s">
        <v>23</v>
      </c>
      <c r="G15" s="530" t="s">
        <v>24</v>
      </c>
      <c r="H15" s="399" t="s">
        <v>655</v>
      </c>
      <c r="I15" s="401"/>
      <c r="J15" s="399" t="s">
        <v>656</v>
      </c>
      <c r="K15" s="401"/>
      <c r="L15" s="399" t="s">
        <v>657</v>
      </c>
      <c r="M15" s="401"/>
      <c r="N15" s="399" t="s">
        <v>658</v>
      </c>
      <c r="O15" s="401"/>
      <c r="P15" s="399" t="s">
        <v>659</v>
      </c>
      <c r="Q15" s="401"/>
      <c r="R15" s="530" t="s">
        <v>23</v>
      </c>
      <c r="S15" s="530" t="s">
        <v>24</v>
      </c>
      <c r="T15" s="405"/>
      <c r="U15" s="407"/>
      <c r="V15" s="385"/>
    </row>
    <row r="16" spans="1:22" s="7" customFormat="1" ht="78" customHeight="1" x14ac:dyDescent="0.2">
      <c r="A16" s="386"/>
      <c r="B16" s="386"/>
      <c r="C16" s="386"/>
      <c r="D16" s="386"/>
      <c r="E16" s="405"/>
      <c r="F16" s="531"/>
      <c r="G16" s="531"/>
      <c r="H16" s="82" t="s">
        <v>0</v>
      </c>
      <c r="I16" s="82" t="s">
        <v>5</v>
      </c>
      <c r="J16" s="82" t="s">
        <v>0</v>
      </c>
      <c r="K16" s="82" t="s">
        <v>5</v>
      </c>
      <c r="L16" s="82" t="s">
        <v>0</v>
      </c>
      <c r="M16" s="82" t="s">
        <v>5</v>
      </c>
      <c r="N16" s="82" t="s">
        <v>0</v>
      </c>
      <c r="O16" s="82" t="s">
        <v>5</v>
      </c>
      <c r="P16" s="82" t="s">
        <v>0</v>
      </c>
      <c r="Q16" s="82" t="s">
        <v>5</v>
      </c>
      <c r="R16" s="531"/>
      <c r="S16" s="531"/>
      <c r="T16" s="83" t="s">
        <v>33</v>
      </c>
      <c r="U16" s="83" t="s">
        <v>8</v>
      </c>
      <c r="V16" s="386"/>
    </row>
    <row r="17" spans="1:24" s="7" customFormat="1" ht="11.25" x14ac:dyDescent="0.2">
      <c r="A17" s="30">
        <v>1</v>
      </c>
      <c r="B17" s="30">
        <v>2</v>
      </c>
      <c r="C17" s="30">
        <v>3</v>
      </c>
      <c r="D17" s="30">
        <v>4</v>
      </c>
      <c r="E17" s="30">
        <v>5</v>
      </c>
      <c r="F17" s="30">
        <v>6</v>
      </c>
      <c r="G17" s="30">
        <v>7</v>
      </c>
      <c r="H17" s="30">
        <v>8</v>
      </c>
      <c r="I17" s="30">
        <v>9</v>
      </c>
      <c r="J17" s="30">
        <v>10</v>
      </c>
      <c r="K17" s="30">
        <v>11</v>
      </c>
      <c r="L17" s="30">
        <v>12</v>
      </c>
      <c r="M17" s="30">
        <v>13</v>
      </c>
      <c r="N17" s="30">
        <v>14</v>
      </c>
      <c r="O17" s="30">
        <v>15</v>
      </c>
      <c r="P17" s="30">
        <v>16</v>
      </c>
      <c r="Q17" s="30">
        <v>17</v>
      </c>
      <c r="R17" s="30">
        <v>18</v>
      </c>
      <c r="S17" s="30">
        <v>19</v>
      </c>
      <c r="T17" s="30">
        <v>20</v>
      </c>
      <c r="U17" s="30">
        <v>21</v>
      </c>
      <c r="V17" s="30">
        <v>22</v>
      </c>
    </row>
    <row r="18" spans="1:24" s="98" customFormat="1" ht="24" customHeight="1" x14ac:dyDescent="0.2">
      <c r="A18" s="128">
        <f>'10'!A18</f>
        <v>0</v>
      </c>
      <c r="B18" s="129" t="str">
        <f>'10'!B18</f>
        <v>ВСЕГО по инвестиционной программе, в том числе:</v>
      </c>
      <c r="C18" s="153" t="str">
        <f>'10'!C18</f>
        <v>M-O</v>
      </c>
      <c r="D18" s="100">
        <f t="shared" ref="D18:E18" si="0">SUM(D19:D24)</f>
        <v>286.39276999999993</v>
      </c>
      <c r="E18" s="100">
        <f t="shared" si="0"/>
        <v>111.51801532666667</v>
      </c>
      <c r="F18" s="50" t="s">
        <v>913</v>
      </c>
      <c r="G18" s="100">
        <f t="shared" ref="G18:Q18" si="1">SUM(G19:G24)</f>
        <v>174.87475467333329</v>
      </c>
      <c r="H18" s="100">
        <f t="shared" si="1"/>
        <v>99.549000000000007</v>
      </c>
      <c r="I18" s="100">
        <f t="shared" si="1"/>
        <v>56.396825263333341</v>
      </c>
      <c r="J18" s="100">
        <f t="shared" si="1"/>
        <v>0</v>
      </c>
      <c r="K18" s="100">
        <f t="shared" si="1"/>
        <v>8.3063801599999998</v>
      </c>
      <c r="L18" s="100">
        <f t="shared" si="1"/>
        <v>13.694076666666668</v>
      </c>
      <c r="M18" s="100">
        <f t="shared" si="1"/>
        <v>15.322920866666667</v>
      </c>
      <c r="N18" s="100">
        <f t="shared" si="1"/>
        <v>34.856576666666669</v>
      </c>
      <c r="O18" s="100">
        <f t="shared" si="1"/>
        <v>32.767524236666667</v>
      </c>
      <c r="P18" s="100">
        <f t="shared" si="1"/>
        <v>50.99834666666667</v>
      </c>
      <c r="Q18" s="100">
        <f t="shared" si="1"/>
        <v>0</v>
      </c>
      <c r="R18" s="50" t="s">
        <v>913</v>
      </c>
      <c r="S18" s="100">
        <f t="shared" ref="S18" si="2">SUM(S19:S24)</f>
        <v>75.325754673333293</v>
      </c>
      <c r="T18" s="100">
        <f>I18-H18</f>
        <v>-43.152174736666666</v>
      </c>
      <c r="U18" s="150">
        <f>IF(H18=0,,T18/H18*100)</f>
        <v>-43.347672740727347</v>
      </c>
      <c r="V18" s="50"/>
      <c r="W18" s="358">
        <f>H18-P18</f>
        <v>48.550653333333337</v>
      </c>
      <c r="X18" s="101"/>
    </row>
    <row r="19" spans="1:24" s="98" customFormat="1" ht="24" customHeight="1" x14ac:dyDescent="0.2">
      <c r="A19" s="128" t="str">
        <f>'10'!A19</f>
        <v>0.1</v>
      </c>
      <c r="B19" s="129" t="str">
        <f>'10'!B19</f>
        <v>Технологическое присоединение, всего</v>
      </c>
      <c r="C19" s="153" t="str">
        <f>'10'!C19</f>
        <v>M-O</v>
      </c>
      <c r="D19" s="100">
        <f>'10'!D19/1.2</f>
        <v>52.292999999999999</v>
      </c>
      <c r="E19" s="100">
        <f>'10'!E19/1.2</f>
        <v>29.985113800000001</v>
      </c>
      <c r="F19" s="50" t="s">
        <v>913</v>
      </c>
      <c r="G19" s="100">
        <f t="shared" ref="G19:G81" si="3">D19-E19</f>
        <v>22.307886199999999</v>
      </c>
      <c r="H19" s="100">
        <f t="shared" ref="H19:H81" si="4">J19+L19+N19+P19</f>
        <v>16.766999999999999</v>
      </c>
      <c r="I19" s="100">
        <f t="shared" ref="I19:I81" si="5">K19+M19+O19+Q19</f>
        <v>14.57608325</v>
      </c>
      <c r="J19" s="100">
        <f>'10'!I19/1.2</f>
        <v>0</v>
      </c>
      <c r="K19" s="100">
        <f>'10'!J19/1.2</f>
        <v>5.0759279599999996</v>
      </c>
      <c r="L19" s="100">
        <f>'10'!K19/1.2</f>
        <v>0</v>
      </c>
      <c r="M19" s="100">
        <f>'10'!L19/1.2</f>
        <v>4.7029801100000004</v>
      </c>
      <c r="N19" s="100">
        <f>'10'!M19/1.2</f>
        <v>8.3834999999999997</v>
      </c>
      <c r="O19" s="100">
        <f>'10'!N19/1.2</f>
        <v>4.7971751800000009</v>
      </c>
      <c r="P19" s="100">
        <f>'10'!O19/1.2</f>
        <v>8.3834999999999997</v>
      </c>
      <c r="Q19" s="100">
        <f>'10'!P19/1.2</f>
        <v>0</v>
      </c>
      <c r="R19" s="50" t="s">
        <v>913</v>
      </c>
      <c r="S19" s="100">
        <f>G19-H19</f>
        <v>5.5408861999999992</v>
      </c>
      <c r="T19" s="100">
        <f t="shared" ref="T19:T81" si="6">I19-H19</f>
        <v>-2.1909167499999995</v>
      </c>
      <c r="U19" s="150">
        <f t="shared" ref="U19:U81" si="7">IF(H19=0,,T19/H19*100)</f>
        <v>-13.066838134430725</v>
      </c>
      <c r="V19" s="50"/>
      <c r="W19" s="358">
        <f>H19-P19</f>
        <v>8.3834999999999997</v>
      </c>
    </row>
    <row r="20" spans="1:24" s="98" customFormat="1" ht="24" customHeight="1" x14ac:dyDescent="0.2">
      <c r="A20" s="128" t="str">
        <f>'10'!A20</f>
        <v>0.2</v>
      </c>
      <c r="B20" s="129" t="str">
        <f>'10'!B20</f>
        <v>Реконструкция, модернизация, техническое перевооружение, всего</v>
      </c>
      <c r="C20" s="153" t="str">
        <f>'10'!C20</f>
        <v>M-O</v>
      </c>
      <c r="D20" s="100">
        <f>'10'!D20/1.2</f>
        <v>196.03076999999996</v>
      </c>
      <c r="E20" s="100">
        <f>'10'!E20/1.2</f>
        <v>61.701613210000012</v>
      </c>
      <c r="F20" s="50" t="s">
        <v>913</v>
      </c>
      <c r="G20" s="100">
        <f t="shared" si="3"/>
        <v>134.32915678999996</v>
      </c>
      <c r="H20" s="100">
        <f t="shared" si="4"/>
        <v>64.820000000000007</v>
      </c>
      <c r="I20" s="100">
        <f>K20+M20+O20+Q20</f>
        <v>33.292825346666667</v>
      </c>
      <c r="J20" s="100">
        <f>'10'!I20/1.2</f>
        <v>0</v>
      </c>
      <c r="K20" s="100">
        <f>'10'!J20/1.2</f>
        <v>3.2304521999999998</v>
      </c>
      <c r="L20" s="100">
        <f>'10'!K20/1.2</f>
        <v>4.9940766666666674</v>
      </c>
      <c r="M20" s="100">
        <f>'10'!L20/1.2</f>
        <v>2.0920240900000002</v>
      </c>
      <c r="N20" s="100">
        <f>'10'!M20/1.2</f>
        <v>17.211076666666667</v>
      </c>
      <c r="O20" s="100">
        <f>'10'!N20/1.2</f>
        <v>27.970349056666667</v>
      </c>
      <c r="P20" s="100">
        <f>'10'!O20/1.2</f>
        <v>42.614846666666672</v>
      </c>
      <c r="Q20" s="100">
        <f>'10'!P20/1.2</f>
        <v>0</v>
      </c>
      <c r="R20" s="50" t="s">
        <v>913</v>
      </c>
      <c r="S20" s="100">
        <f t="shared" ref="S20:S81" si="8">G20-H20</f>
        <v>69.509156789999949</v>
      </c>
      <c r="T20" s="100">
        <f t="shared" si="6"/>
        <v>-31.52717465333334</v>
      </c>
      <c r="U20" s="150">
        <f t="shared" si="7"/>
        <v>-48.638035565154794</v>
      </c>
      <c r="V20" s="96"/>
      <c r="W20" s="358">
        <f t="shared" ref="W20:W81" si="9">H20-P20</f>
        <v>22.205153333333335</v>
      </c>
    </row>
    <row r="21" spans="1:24" s="98" customFormat="1" ht="24" hidden="1" customHeight="1" x14ac:dyDescent="0.2">
      <c r="A21" s="128" t="str">
        <f>'10'!A21</f>
        <v>0.3</v>
      </c>
      <c r="B21" s="129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153" t="str">
        <f>'10'!C21</f>
        <v>M-O</v>
      </c>
      <c r="D21" s="100">
        <f>'10'!D21/1.2</f>
        <v>0</v>
      </c>
      <c r="E21" s="100">
        <f>'10'!E21/1.2</f>
        <v>0</v>
      </c>
      <c r="F21" s="50" t="s">
        <v>913</v>
      </c>
      <c r="G21" s="100">
        <f t="shared" si="3"/>
        <v>0</v>
      </c>
      <c r="H21" s="100">
        <f t="shared" si="4"/>
        <v>0</v>
      </c>
      <c r="I21" s="100">
        <f t="shared" si="5"/>
        <v>0</v>
      </c>
      <c r="J21" s="100">
        <f>'10'!I21/1.2</f>
        <v>0</v>
      </c>
      <c r="K21" s="100">
        <f>'10'!J21/1.2</f>
        <v>0</v>
      </c>
      <c r="L21" s="100">
        <f>'10'!K21/1.2</f>
        <v>0</v>
      </c>
      <c r="M21" s="100">
        <f>'10'!L21/1.2</f>
        <v>0</v>
      </c>
      <c r="N21" s="100">
        <f>'10'!M21/1.2</f>
        <v>0</v>
      </c>
      <c r="O21" s="100">
        <f>'10'!N21/1.2</f>
        <v>0</v>
      </c>
      <c r="P21" s="100">
        <f>'10'!O21/1.2</f>
        <v>0</v>
      </c>
      <c r="Q21" s="100">
        <f>'10'!P21/1.2</f>
        <v>0</v>
      </c>
      <c r="R21" s="50" t="s">
        <v>913</v>
      </c>
      <c r="S21" s="100">
        <f t="shared" si="8"/>
        <v>0</v>
      </c>
      <c r="T21" s="100">
        <f t="shared" si="6"/>
        <v>0</v>
      </c>
      <c r="U21" s="150">
        <f t="shared" si="7"/>
        <v>0</v>
      </c>
      <c r="V21" s="50"/>
      <c r="W21" s="358">
        <f t="shared" si="9"/>
        <v>0</v>
      </c>
    </row>
    <row r="22" spans="1:24" s="98" customFormat="1" ht="24" customHeight="1" x14ac:dyDescent="0.2">
      <c r="A22" s="128" t="str">
        <f>'10'!A22</f>
        <v>0.4</v>
      </c>
      <c r="B22" s="129" t="str">
        <f>'10'!B22</f>
        <v>Прочее новое строительство объектов электросетевого хозяйства, всего</v>
      </c>
      <c r="C22" s="153" t="str">
        <f>'10'!C22</f>
        <v>M-O</v>
      </c>
      <c r="D22" s="100">
        <f>'10'!D22/1.2</f>
        <v>13.423999999999999</v>
      </c>
      <c r="E22" s="100">
        <f>'10'!E22/1.2</f>
        <v>0</v>
      </c>
      <c r="F22" s="50" t="s">
        <v>913</v>
      </c>
      <c r="G22" s="100">
        <f t="shared" si="3"/>
        <v>13.423999999999999</v>
      </c>
      <c r="H22" s="100">
        <f t="shared" si="4"/>
        <v>9.2620000000000005</v>
      </c>
      <c r="I22" s="100">
        <f t="shared" si="5"/>
        <v>0</v>
      </c>
      <c r="J22" s="100">
        <f>'10'!I22/1.2</f>
        <v>0</v>
      </c>
      <c r="K22" s="100">
        <f>'10'!J22/1.2</f>
        <v>0</v>
      </c>
      <c r="L22" s="100">
        <f>'10'!K22/1.2</f>
        <v>0</v>
      </c>
      <c r="M22" s="100">
        <f>'10'!L22/1.2</f>
        <v>0</v>
      </c>
      <c r="N22" s="100">
        <f>'10'!M22/1.2</f>
        <v>9.2620000000000005</v>
      </c>
      <c r="O22" s="100">
        <f>'10'!N22/1.2</f>
        <v>0</v>
      </c>
      <c r="P22" s="100">
        <f>'10'!O22/1.2</f>
        <v>0</v>
      </c>
      <c r="Q22" s="100">
        <f>'10'!P22/1.2</f>
        <v>0</v>
      </c>
      <c r="R22" s="50" t="s">
        <v>913</v>
      </c>
      <c r="S22" s="100">
        <f t="shared" si="8"/>
        <v>4.161999999999999</v>
      </c>
      <c r="T22" s="100">
        <f t="shared" si="6"/>
        <v>-9.2620000000000005</v>
      </c>
      <c r="U22" s="150">
        <f t="shared" si="7"/>
        <v>-100</v>
      </c>
      <c r="V22" s="50"/>
      <c r="W22" s="358">
        <f t="shared" si="9"/>
        <v>9.2620000000000005</v>
      </c>
    </row>
    <row r="23" spans="1:24" s="98" customFormat="1" ht="24" hidden="1" customHeight="1" x14ac:dyDescent="0.2">
      <c r="A23" s="128" t="str">
        <f>'10'!A23</f>
        <v>0.5</v>
      </c>
      <c r="B23" s="129" t="str">
        <f>'10'!B23</f>
        <v>Покупка земельных участков для целей реализации инвестиционных проектов, всего</v>
      </c>
      <c r="C23" s="153" t="str">
        <f>'10'!C23</f>
        <v>M-O</v>
      </c>
      <c r="D23" s="100">
        <f>'10'!D23/1.2</f>
        <v>0</v>
      </c>
      <c r="E23" s="100">
        <f>'10'!E23/1.2</f>
        <v>0</v>
      </c>
      <c r="F23" s="50" t="s">
        <v>913</v>
      </c>
      <c r="G23" s="100">
        <f t="shared" si="3"/>
        <v>0</v>
      </c>
      <c r="H23" s="100">
        <f t="shared" si="4"/>
        <v>0</v>
      </c>
      <c r="I23" s="100">
        <f t="shared" si="5"/>
        <v>0</v>
      </c>
      <c r="J23" s="100">
        <f>'10'!I23/1.2</f>
        <v>0</v>
      </c>
      <c r="K23" s="100">
        <f>'10'!J23/1.2</f>
        <v>0</v>
      </c>
      <c r="L23" s="100">
        <f>'10'!K23/1.2</f>
        <v>0</v>
      </c>
      <c r="M23" s="100">
        <f>'10'!L23/1.2</f>
        <v>0</v>
      </c>
      <c r="N23" s="100">
        <f>'10'!M23/1.2</f>
        <v>0</v>
      </c>
      <c r="O23" s="100">
        <f>'10'!N23/1.2</f>
        <v>0</v>
      </c>
      <c r="P23" s="100">
        <f>'10'!O23/1.2</f>
        <v>0</v>
      </c>
      <c r="Q23" s="100">
        <f>'10'!P23/1.2</f>
        <v>0</v>
      </c>
      <c r="R23" s="50" t="s">
        <v>913</v>
      </c>
      <c r="S23" s="100">
        <f t="shared" si="8"/>
        <v>0</v>
      </c>
      <c r="T23" s="100">
        <f t="shared" si="6"/>
        <v>0</v>
      </c>
      <c r="U23" s="150">
        <f t="shared" si="7"/>
        <v>0</v>
      </c>
      <c r="V23" s="50"/>
      <c r="W23" s="358">
        <f t="shared" si="9"/>
        <v>0</v>
      </c>
    </row>
    <row r="24" spans="1:24" s="98" customFormat="1" ht="24" customHeight="1" x14ac:dyDescent="0.2">
      <c r="A24" s="128" t="str">
        <f>'10'!A24</f>
        <v>0.6</v>
      </c>
      <c r="B24" s="129" t="str">
        <f>'10'!B24</f>
        <v>Прочие инвестиционные проекты, всего</v>
      </c>
      <c r="C24" s="153" t="str">
        <f>'10'!C24</f>
        <v>M-O</v>
      </c>
      <c r="D24" s="100">
        <f>'10'!D24/1.2</f>
        <v>24.645000000000003</v>
      </c>
      <c r="E24" s="100">
        <f>'10'!E24/1.2</f>
        <v>19.831288316666665</v>
      </c>
      <c r="F24" s="50" t="s">
        <v>913</v>
      </c>
      <c r="G24" s="100">
        <f t="shared" si="3"/>
        <v>4.813711683333338</v>
      </c>
      <c r="H24" s="100">
        <f t="shared" si="4"/>
        <v>8.7000000000000011</v>
      </c>
      <c r="I24" s="100">
        <f t="shared" si="5"/>
        <v>8.5279166666666661</v>
      </c>
      <c r="J24" s="100">
        <f>'10'!I24/1.2</f>
        <v>0</v>
      </c>
      <c r="K24" s="100">
        <f>'10'!J24/1.2</f>
        <v>0</v>
      </c>
      <c r="L24" s="100">
        <f>'10'!K24/1.2</f>
        <v>8.7000000000000011</v>
      </c>
      <c r="M24" s="100">
        <f>'10'!L24/1.2</f>
        <v>8.5279166666666661</v>
      </c>
      <c r="N24" s="100">
        <f>'10'!M24/1.2</f>
        <v>0</v>
      </c>
      <c r="O24" s="100">
        <f>'10'!N24/1.2</f>
        <v>0</v>
      </c>
      <c r="P24" s="100">
        <f>'10'!O24/1.2</f>
        <v>0</v>
      </c>
      <c r="Q24" s="100">
        <f>'10'!P24/1.2</f>
        <v>0</v>
      </c>
      <c r="R24" s="50" t="s">
        <v>913</v>
      </c>
      <c r="S24" s="100">
        <f t="shared" si="8"/>
        <v>-3.8862883166666631</v>
      </c>
      <c r="T24" s="100">
        <f t="shared" si="6"/>
        <v>-0.17208333333333492</v>
      </c>
      <c r="U24" s="150">
        <f t="shared" si="7"/>
        <v>-1.9779693486590217</v>
      </c>
      <c r="V24" s="50"/>
      <c r="W24" s="358">
        <f t="shared" si="9"/>
        <v>8.7000000000000011</v>
      </c>
    </row>
    <row r="25" spans="1:24" s="98" customFormat="1" ht="24" hidden="1" customHeight="1" x14ac:dyDescent="0.2">
      <c r="A25" s="128" t="str">
        <f>'10'!A25</f>
        <v>1.</v>
      </c>
      <c r="B25" s="129" t="str">
        <f>'10'!B25</f>
        <v>Ярославская область</v>
      </c>
      <c r="C25" s="153">
        <f>'10'!C25</f>
        <v>0</v>
      </c>
      <c r="D25" s="100">
        <f>'10'!D25/1.2</f>
        <v>0</v>
      </c>
      <c r="E25" s="100">
        <f>'10'!E25/1.2</f>
        <v>0</v>
      </c>
      <c r="F25" s="50" t="s">
        <v>913</v>
      </c>
      <c r="G25" s="100">
        <f t="shared" si="3"/>
        <v>0</v>
      </c>
      <c r="H25" s="100">
        <f t="shared" si="4"/>
        <v>0</v>
      </c>
      <c r="I25" s="100">
        <f t="shared" si="5"/>
        <v>0</v>
      </c>
      <c r="J25" s="100">
        <f>'10'!I25/1.2</f>
        <v>0</v>
      </c>
      <c r="K25" s="100">
        <f>'10'!J25/1.2</f>
        <v>0</v>
      </c>
      <c r="L25" s="100">
        <f>'10'!K25/1.2</f>
        <v>0</v>
      </c>
      <c r="M25" s="100">
        <f>'10'!L25/1.2</f>
        <v>0</v>
      </c>
      <c r="N25" s="100">
        <f>'10'!M25/1.2</f>
        <v>0</v>
      </c>
      <c r="O25" s="100">
        <f>'10'!N25/1.2</f>
        <v>0</v>
      </c>
      <c r="P25" s="100">
        <f>'10'!O25/1.2</f>
        <v>0</v>
      </c>
      <c r="Q25" s="100">
        <f>'10'!P25/1.2</f>
        <v>0</v>
      </c>
      <c r="R25" s="50" t="s">
        <v>913</v>
      </c>
      <c r="S25" s="100">
        <f t="shared" si="8"/>
        <v>0</v>
      </c>
      <c r="T25" s="100">
        <f t="shared" si="6"/>
        <v>0</v>
      </c>
      <c r="U25" s="150">
        <f t="shared" si="7"/>
        <v>0</v>
      </c>
      <c r="V25" s="50"/>
      <c r="W25" s="358">
        <f t="shared" si="9"/>
        <v>0</v>
      </c>
    </row>
    <row r="26" spans="1:24" s="98" customFormat="1" ht="24" customHeight="1" x14ac:dyDescent="0.2">
      <c r="A26" s="128" t="str">
        <f>'10'!A26</f>
        <v>1.1.</v>
      </c>
      <c r="B26" s="129" t="str">
        <f>'10'!B26</f>
        <v>Технологическое присоединение, всего, в том числе:</v>
      </c>
      <c r="C26" s="153" t="str">
        <f>'10'!C26</f>
        <v>M-O</v>
      </c>
      <c r="D26" s="100">
        <f>'10'!D26/1.2</f>
        <v>52.292999999999999</v>
      </c>
      <c r="E26" s="100">
        <f>'10'!E26/1.2</f>
        <v>29.985113800000001</v>
      </c>
      <c r="F26" s="50" t="s">
        <v>913</v>
      </c>
      <c r="G26" s="100">
        <f t="shared" si="3"/>
        <v>22.307886199999999</v>
      </c>
      <c r="H26" s="100">
        <f t="shared" si="4"/>
        <v>16.766999999999999</v>
      </c>
      <c r="I26" s="100">
        <f t="shared" si="5"/>
        <v>14.57608325</v>
      </c>
      <c r="J26" s="100">
        <f>'10'!I26/1.2</f>
        <v>0</v>
      </c>
      <c r="K26" s="100">
        <f>'10'!J26/1.2</f>
        <v>5.0759279599999996</v>
      </c>
      <c r="L26" s="100">
        <f>'10'!K26/1.2</f>
        <v>0</v>
      </c>
      <c r="M26" s="100">
        <f>'10'!L26/1.2</f>
        <v>4.7029801100000004</v>
      </c>
      <c r="N26" s="100">
        <f>'10'!M26/1.2</f>
        <v>8.3834999999999997</v>
      </c>
      <c r="O26" s="100">
        <f>'10'!N26/1.2</f>
        <v>4.7971751800000009</v>
      </c>
      <c r="P26" s="100">
        <f>'10'!O26/1.2</f>
        <v>8.3834999999999997</v>
      </c>
      <c r="Q26" s="100">
        <f>'10'!P26/1.2</f>
        <v>0</v>
      </c>
      <c r="R26" s="50" t="s">
        <v>913</v>
      </c>
      <c r="S26" s="100">
        <f t="shared" si="8"/>
        <v>5.5408861999999992</v>
      </c>
      <c r="T26" s="100">
        <f t="shared" si="6"/>
        <v>-2.1909167499999995</v>
      </c>
      <c r="U26" s="150">
        <f t="shared" si="7"/>
        <v>-13.066838134430725</v>
      </c>
      <c r="V26" s="50"/>
      <c r="W26" s="358">
        <f t="shared" si="9"/>
        <v>8.3834999999999997</v>
      </c>
    </row>
    <row r="27" spans="1:24" s="98" customFormat="1" ht="24" customHeight="1" x14ac:dyDescent="0.2">
      <c r="A27" s="128" t="str">
        <f>'10'!A27</f>
        <v>1.1.1.</v>
      </c>
      <c r="B27" s="129" t="str">
        <f>'10'!B27</f>
        <v>Технологическое присоединение энергопринимающих устройств потребителей, всего, в том числе:</v>
      </c>
      <c r="C27" s="153" t="str">
        <f>'10'!C27</f>
        <v>M-O</v>
      </c>
      <c r="D27" s="100">
        <f>'10'!D27/1.2</f>
        <v>52.292999999999999</v>
      </c>
      <c r="E27" s="100">
        <f>'10'!E27/1.2</f>
        <v>29.985113800000001</v>
      </c>
      <c r="F27" s="50" t="s">
        <v>913</v>
      </c>
      <c r="G27" s="100">
        <f t="shared" si="3"/>
        <v>22.307886199999999</v>
      </c>
      <c r="H27" s="100">
        <f t="shared" si="4"/>
        <v>16.766999999999999</v>
      </c>
      <c r="I27" s="100">
        <f t="shared" si="5"/>
        <v>14.57608325</v>
      </c>
      <c r="J27" s="100">
        <f>'10'!I27/1.2</f>
        <v>0</v>
      </c>
      <c r="K27" s="100">
        <f>'10'!J27/1.2</f>
        <v>5.0759279599999996</v>
      </c>
      <c r="L27" s="100">
        <f>'10'!K27/1.2</f>
        <v>0</v>
      </c>
      <c r="M27" s="100">
        <f>'10'!L27/1.2</f>
        <v>4.7029801100000004</v>
      </c>
      <c r="N27" s="100">
        <f>'10'!M27/1.2</f>
        <v>8.3834999999999997</v>
      </c>
      <c r="O27" s="100">
        <f>'10'!N27/1.2</f>
        <v>4.7971751800000009</v>
      </c>
      <c r="P27" s="100">
        <f>'10'!O27/1.2</f>
        <v>8.3834999999999997</v>
      </c>
      <c r="Q27" s="100">
        <f>'10'!P27/1.2</f>
        <v>0</v>
      </c>
      <c r="R27" s="50" t="s">
        <v>913</v>
      </c>
      <c r="S27" s="100">
        <f t="shared" si="8"/>
        <v>5.5408861999999992</v>
      </c>
      <c r="T27" s="100">
        <f t="shared" si="6"/>
        <v>-2.1909167499999995</v>
      </c>
      <c r="U27" s="150">
        <f t="shared" si="7"/>
        <v>-13.066838134430725</v>
      </c>
      <c r="V27" s="50"/>
      <c r="W27" s="358">
        <f t="shared" si="9"/>
        <v>8.3834999999999997</v>
      </c>
    </row>
    <row r="28" spans="1:24" s="98" customFormat="1" ht="24" customHeight="1" x14ac:dyDescent="0.2">
      <c r="A28" s="128" t="str">
        <f>'10'!A28</f>
        <v>1.1.1.1</v>
      </c>
      <c r="B28" s="129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153" t="str">
        <f>'10'!C28</f>
        <v>M-O</v>
      </c>
      <c r="D28" s="100">
        <f>'10'!D28/1.2</f>
        <v>28.451000000000001</v>
      </c>
      <c r="E28" s="100">
        <f>'10'!E28/1.2</f>
        <v>12.97616307</v>
      </c>
      <c r="F28" s="50" t="s">
        <v>913</v>
      </c>
      <c r="G28" s="100">
        <f>D28-E28</f>
        <v>15.47483693</v>
      </c>
      <c r="H28" s="100">
        <f t="shared" si="4"/>
        <v>8.3070000000000004</v>
      </c>
      <c r="I28" s="100">
        <f t="shared" si="5"/>
        <v>0.29122576999999999</v>
      </c>
      <c r="J28" s="100">
        <f>'10'!I28/1.2</f>
        <v>0</v>
      </c>
      <c r="K28" s="100">
        <f>'10'!J28/1.2</f>
        <v>0.27354985999999998</v>
      </c>
      <c r="L28" s="100">
        <f>'10'!K28/1.2</f>
        <v>0</v>
      </c>
      <c r="M28" s="100">
        <f>'10'!L28/1.2</f>
        <v>1.7675910000000003E-2</v>
      </c>
      <c r="N28" s="100">
        <f>'10'!M28/1.2</f>
        <v>4.1535000000000002</v>
      </c>
      <c r="O28" s="100">
        <f>'10'!N28/1.2</f>
        <v>0</v>
      </c>
      <c r="P28" s="100">
        <f>'10'!O28/1.2</f>
        <v>4.1535000000000002</v>
      </c>
      <c r="Q28" s="100">
        <f>'10'!P28/1.2</f>
        <v>0</v>
      </c>
      <c r="R28" s="50" t="s">
        <v>913</v>
      </c>
      <c r="S28" s="100">
        <f t="shared" si="8"/>
        <v>7.16783693</v>
      </c>
      <c r="T28" s="100">
        <f t="shared" si="6"/>
        <v>-8.0157742299999999</v>
      </c>
      <c r="U28" s="150">
        <f t="shared" si="7"/>
        <v>-96.494212471409639</v>
      </c>
      <c r="V28" s="22"/>
      <c r="W28" s="358">
        <f t="shared" si="9"/>
        <v>4.1535000000000002</v>
      </c>
    </row>
    <row r="29" spans="1:24" s="98" customFormat="1" ht="24" customHeight="1" x14ac:dyDescent="0.2">
      <c r="A29" s="128" t="str">
        <f>'10'!A29</f>
        <v>1.1.1.2.</v>
      </c>
      <c r="B29" s="129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153" t="str">
        <f>'10'!C29</f>
        <v>M-O</v>
      </c>
      <c r="D29" s="100">
        <f>'10'!D29/1.2</f>
        <v>23.841999999999999</v>
      </c>
      <c r="E29" s="100">
        <f>'10'!E29/1.2</f>
        <v>17.008950729999999</v>
      </c>
      <c r="F29" s="50" t="s">
        <v>913</v>
      </c>
      <c r="G29" s="100">
        <f t="shared" si="3"/>
        <v>6.8330492700000001</v>
      </c>
      <c r="H29" s="100">
        <f t="shared" si="4"/>
        <v>8.4599999999999991</v>
      </c>
      <c r="I29" s="100">
        <f t="shared" si="5"/>
        <v>14.284857479999999</v>
      </c>
      <c r="J29" s="100">
        <f>'10'!I29/1.2</f>
        <v>0</v>
      </c>
      <c r="K29" s="100">
        <f>'10'!J29/1.2</f>
        <v>4.8023781000000003</v>
      </c>
      <c r="L29" s="100">
        <f>'10'!K29/1.2</f>
        <v>0</v>
      </c>
      <c r="M29" s="100">
        <f>'10'!L29/1.2</f>
        <v>4.6853042</v>
      </c>
      <c r="N29" s="100">
        <f>'10'!M29/1.2</f>
        <v>4.2299999999999995</v>
      </c>
      <c r="O29" s="100">
        <f>'10'!N29/1.2</f>
        <v>4.7971751800000009</v>
      </c>
      <c r="P29" s="100">
        <f>'10'!O29/1.2</f>
        <v>4.2299999999999995</v>
      </c>
      <c r="Q29" s="100">
        <f>'10'!P29/1.2</f>
        <v>0</v>
      </c>
      <c r="R29" s="50" t="s">
        <v>913</v>
      </c>
      <c r="S29" s="100">
        <f t="shared" si="8"/>
        <v>-1.626950729999999</v>
      </c>
      <c r="T29" s="100">
        <f t="shared" si="6"/>
        <v>5.8248574800000004</v>
      </c>
      <c r="U29" s="150">
        <f t="shared" si="7"/>
        <v>68.851743262411361</v>
      </c>
      <c r="V29" s="50"/>
      <c r="W29" s="358">
        <f t="shared" si="9"/>
        <v>4.2299999999999995</v>
      </c>
    </row>
    <row r="30" spans="1:24" s="98" customFormat="1" ht="24" customHeight="1" x14ac:dyDescent="0.2">
      <c r="A30" s="128" t="str">
        <f>'10'!A30</f>
        <v>1.2.</v>
      </c>
      <c r="B30" s="129" t="str">
        <f>'10'!B30</f>
        <v>Реконструкция, модернизация, техническое перевооружение, всего</v>
      </c>
      <c r="C30" s="153" t="str">
        <f>'10'!C30</f>
        <v>M-O</v>
      </c>
      <c r="D30" s="100">
        <f>'10'!D30/1.2</f>
        <v>196.03076999999996</v>
      </c>
      <c r="E30" s="100">
        <f>'10'!E30/1.2</f>
        <v>61.701613210000012</v>
      </c>
      <c r="F30" s="50" t="s">
        <v>913</v>
      </c>
      <c r="G30" s="100">
        <f t="shared" si="3"/>
        <v>134.32915678999996</v>
      </c>
      <c r="H30" s="100">
        <f t="shared" si="4"/>
        <v>64.820000000000007</v>
      </c>
      <c r="I30" s="100">
        <f t="shared" si="5"/>
        <v>33.292825346666667</v>
      </c>
      <c r="J30" s="100">
        <f>'10'!I30/1.2</f>
        <v>0</v>
      </c>
      <c r="K30" s="100">
        <f>'10'!J30/1.2</f>
        <v>3.2304521999999998</v>
      </c>
      <c r="L30" s="100">
        <f>'10'!K30/1.2</f>
        <v>4.9940766666666674</v>
      </c>
      <c r="M30" s="100">
        <f>'10'!L30/1.2</f>
        <v>2.0920240900000002</v>
      </c>
      <c r="N30" s="100">
        <f>'10'!M30/1.2</f>
        <v>17.211076666666667</v>
      </c>
      <c r="O30" s="100">
        <f>'10'!N30/1.2</f>
        <v>27.970349056666667</v>
      </c>
      <c r="P30" s="100">
        <f>'10'!O30/1.2</f>
        <v>42.614846666666672</v>
      </c>
      <c r="Q30" s="100">
        <f>'10'!P30/1.2</f>
        <v>0</v>
      </c>
      <c r="R30" s="50" t="s">
        <v>913</v>
      </c>
      <c r="S30" s="100">
        <f t="shared" si="8"/>
        <v>69.509156789999949</v>
      </c>
      <c r="T30" s="100">
        <f t="shared" si="6"/>
        <v>-31.52717465333334</v>
      </c>
      <c r="U30" s="150">
        <f t="shared" si="7"/>
        <v>-48.638035565154794</v>
      </c>
      <c r="V30" s="96"/>
      <c r="W30" s="358">
        <f t="shared" si="9"/>
        <v>22.205153333333335</v>
      </c>
    </row>
    <row r="31" spans="1:24" s="98" customFormat="1" ht="24" customHeight="1" x14ac:dyDescent="0.2">
      <c r="A31" s="128" t="str">
        <f>'10'!A31</f>
        <v>1.2.1.</v>
      </c>
      <c r="B31" s="129" t="str">
        <f>'10'!B31</f>
        <v>Реконструкция в рамках технологических присоединений</v>
      </c>
      <c r="C31" s="153" t="str">
        <f>'10'!C31</f>
        <v>N-O</v>
      </c>
      <c r="D31" s="100">
        <f>'10'!D31/1.2</f>
        <v>5.7109999999999994</v>
      </c>
      <c r="E31" s="100">
        <f>'10'!E31/1.2</f>
        <v>0</v>
      </c>
      <c r="F31" s="50" t="s">
        <v>913</v>
      </c>
      <c r="G31" s="100">
        <f t="shared" si="3"/>
        <v>5.7109999999999994</v>
      </c>
      <c r="H31" s="100">
        <f t="shared" si="4"/>
        <v>2.79</v>
      </c>
      <c r="I31" s="100">
        <f t="shared" si="5"/>
        <v>0</v>
      </c>
      <c r="J31" s="100">
        <f>'10'!I31/1.2</f>
        <v>0</v>
      </c>
      <c r="K31" s="100">
        <f>'10'!J31/1.2</f>
        <v>0</v>
      </c>
      <c r="L31" s="100">
        <f>'10'!K31/1.2</f>
        <v>0</v>
      </c>
      <c r="M31" s="100">
        <f>'10'!L31/1.2</f>
        <v>0</v>
      </c>
      <c r="N31" s="100">
        <f>'10'!M31/1.2</f>
        <v>2.79</v>
      </c>
      <c r="O31" s="100">
        <f>'10'!N31/1.2</f>
        <v>0</v>
      </c>
      <c r="P31" s="100">
        <f>'10'!O31/1.2</f>
        <v>0</v>
      </c>
      <c r="Q31" s="100">
        <f>'10'!P31/1.2</f>
        <v>0</v>
      </c>
      <c r="R31" s="50" t="s">
        <v>913</v>
      </c>
      <c r="S31" s="100">
        <f t="shared" si="8"/>
        <v>2.9209999999999994</v>
      </c>
      <c r="T31" s="100">
        <f t="shared" si="6"/>
        <v>-2.79</v>
      </c>
      <c r="U31" s="150">
        <f t="shared" si="7"/>
        <v>-100</v>
      </c>
      <c r="V31" s="96"/>
      <c r="W31" s="358">
        <f t="shared" si="9"/>
        <v>2.79</v>
      </c>
    </row>
    <row r="32" spans="1:24" s="98" customFormat="1" ht="24" customHeight="1" x14ac:dyDescent="0.2">
      <c r="A32" s="128" t="str">
        <f>'10'!A32</f>
        <v>1.2.2.</v>
      </c>
      <c r="B32" s="129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2" s="153" t="str">
        <f>'10'!C32</f>
        <v>M-O</v>
      </c>
      <c r="D32" s="100">
        <f>'10'!D32/1.2</f>
        <v>134.34915000000001</v>
      </c>
      <c r="E32" s="100">
        <f>'10'!E32/1.2</f>
        <v>46.480365630000009</v>
      </c>
      <c r="F32" s="50" t="s">
        <v>913</v>
      </c>
      <c r="G32" s="100">
        <f t="shared" si="3"/>
        <v>87.86878437</v>
      </c>
      <c r="H32" s="100">
        <f t="shared" si="4"/>
        <v>41.795400000000001</v>
      </c>
      <c r="I32" s="100">
        <f t="shared" si="5"/>
        <v>27.80473039666667</v>
      </c>
      <c r="J32" s="100">
        <f>'10'!I32/1.2</f>
        <v>0</v>
      </c>
      <c r="K32" s="100">
        <f>'10'!J32/1.2</f>
        <v>2.6526913800000003</v>
      </c>
      <c r="L32" s="100">
        <f>'10'!K32/1.2</f>
        <v>0</v>
      </c>
      <c r="M32" s="100">
        <f>'10'!L32/1.2</f>
        <v>0.37203330000000001</v>
      </c>
      <c r="N32" s="100">
        <f>'10'!M32/1.2</f>
        <v>5.7729999999999997</v>
      </c>
      <c r="O32" s="100">
        <f>'10'!N32/1.2</f>
        <v>24.780005716666668</v>
      </c>
      <c r="P32" s="100">
        <f>'10'!O32/1.2</f>
        <v>36.022400000000005</v>
      </c>
      <c r="Q32" s="100">
        <f>'10'!P32/1.2</f>
        <v>0</v>
      </c>
      <c r="R32" s="50" t="s">
        <v>913</v>
      </c>
      <c r="S32" s="100">
        <f t="shared" si="8"/>
        <v>46.073384369999999</v>
      </c>
      <c r="T32" s="100">
        <f t="shared" si="6"/>
        <v>-13.99066960333333</v>
      </c>
      <c r="U32" s="150">
        <f t="shared" si="7"/>
        <v>-33.474185205389425</v>
      </c>
      <c r="V32" s="96"/>
      <c r="W32" s="358">
        <f t="shared" si="9"/>
        <v>5.7729999999999961</v>
      </c>
    </row>
    <row r="33" spans="1:23" s="98" customFormat="1" ht="24" hidden="1" customHeight="1" x14ac:dyDescent="0.2">
      <c r="A33" s="128" t="str">
        <f>'10'!A33</f>
        <v>1.2.2.1</v>
      </c>
      <c r="B33" s="129" t="str">
        <f>'10'!B33</f>
        <v>Реконструкция трансформаторных и иных подстанций, всего, в том числе:</v>
      </c>
      <c r="C33" s="153" t="str">
        <f>'10'!C33</f>
        <v>M-O</v>
      </c>
      <c r="D33" s="100">
        <f>'10'!D33/1.2</f>
        <v>118.99115</v>
      </c>
      <c r="E33" s="100">
        <f>'10'!E33/1.2</f>
        <v>42.598950930000001</v>
      </c>
      <c r="F33" s="50" t="s">
        <v>913</v>
      </c>
      <c r="G33" s="100">
        <f t="shared" si="3"/>
        <v>76.392199070000004</v>
      </c>
      <c r="H33" s="100">
        <f t="shared" si="4"/>
        <v>36.022400000000005</v>
      </c>
      <c r="I33" s="100">
        <f t="shared" si="5"/>
        <v>24.780005716666668</v>
      </c>
      <c r="J33" s="100">
        <f>'10'!I33/1.2</f>
        <v>0</v>
      </c>
      <c r="K33" s="100">
        <f>'10'!J33/1.2</f>
        <v>0</v>
      </c>
      <c r="L33" s="100">
        <f>'10'!K33/1.2</f>
        <v>0</v>
      </c>
      <c r="M33" s="100">
        <f>'10'!L33/1.2</f>
        <v>0</v>
      </c>
      <c r="N33" s="100">
        <f>'10'!M33/1.2</f>
        <v>0</v>
      </c>
      <c r="O33" s="100">
        <f>'10'!N33/1.2</f>
        <v>24.780005716666668</v>
      </c>
      <c r="P33" s="100">
        <f>'10'!O33/1.2</f>
        <v>36.022400000000005</v>
      </c>
      <c r="Q33" s="100">
        <f>'10'!P33/1.2</f>
        <v>0</v>
      </c>
      <c r="R33" s="50" t="s">
        <v>913</v>
      </c>
      <c r="S33" s="100">
        <f t="shared" si="8"/>
        <v>40.369799069999999</v>
      </c>
      <c r="T33" s="100">
        <f t="shared" si="6"/>
        <v>-11.242394283333336</v>
      </c>
      <c r="U33" s="150">
        <f t="shared" si="7"/>
        <v>-31.209453793565491</v>
      </c>
      <c r="V33" s="96"/>
      <c r="W33" s="358">
        <f t="shared" si="9"/>
        <v>0</v>
      </c>
    </row>
    <row r="34" spans="1:23" s="98" customFormat="1" ht="24" hidden="1" customHeight="1" x14ac:dyDescent="0.2">
      <c r="A34" s="128" t="str">
        <f>'10'!A34</f>
        <v>1.2.2.1.1.</v>
      </c>
      <c r="B34" s="129" t="str">
        <f>'10'!B34</f>
        <v>Замена оборудования ТП-14</v>
      </c>
      <c r="C34" s="153" t="str">
        <f>'10'!C34</f>
        <v>M</v>
      </c>
      <c r="D34" s="100">
        <f>'10'!D34/1.2</f>
        <v>8.016</v>
      </c>
      <c r="E34" s="100">
        <f>'10'!E34/1.2</f>
        <v>6.9722137800000006</v>
      </c>
      <c r="F34" s="50" t="s">
        <v>913</v>
      </c>
      <c r="G34" s="100">
        <f t="shared" si="3"/>
        <v>1.0437862199999994</v>
      </c>
      <c r="H34" s="100">
        <f t="shared" si="4"/>
        <v>0</v>
      </c>
      <c r="I34" s="100">
        <f t="shared" si="5"/>
        <v>0</v>
      </c>
      <c r="J34" s="100">
        <f>'10'!I34/1.2</f>
        <v>0</v>
      </c>
      <c r="K34" s="100">
        <f>'10'!J34/1.2</f>
        <v>0</v>
      </c>
      <c r="L34" s="100">
        <f>'10'!K34/1.2</f>
        <v>0</v>
      </c>
      <c r="M34" s="100">
        <f>'10'!L34/1.2</f>
        <v>0</v>
      </c>
      <c r="N34" s="100">
        <f>'10'!M34/1.2</f>
        <v>0</v>
      </c>
      <c r="O34" s="100">
        <f>'10'!N34/1.2</f>
        <v>0</v>
      </c>
      <c r="P34" s="100">
        <f>'10'!O34/1.2</f>
        <v>0</v>
      </c>
      <c r="Q34" s="100">
        <f>'10'!P34/1.2</f>
        <v>0</v>
      </c>
      <c r="R34" s="50" t="s">
        <v>913</v>
      </c>
      <c r="S34" s="100">
        <f t="shared" si="8"/>
        <v>1.0437862199999994</v>
      </c>
      <c r="T34" s="100">
        <f t="shared" si="6"/>
        <v>0</v>
      </c>
      <c r="U34" s="150">
        <f t="shared" si="7"/>
        <v>0</v>
      </c>
      <c r="V34" s="96"/>
      <c r="W34" s="358">
        <f t="shared" si="9"/>
        <v>0</v>
      </c>
    </row>
    <row r="35" spans="1:23" s="99" customFormat="1" ht="24" hidden="1" x14ac:dyDescent="0.2">
      <c r="A35" s="128" t="str">
        <f>'10'!A35</f>
        <v>1.2.2.1.2</v>
      </c>
      <c r="B35" s="129" t="str">
        <f>'10'!B35</f>
        <v>Замена оборудования РП-3 с переводом нагрузок</v>
      </c>
      <c r="C35" s="153" t="str">
        <f>'10'!C35</f>
        <v>M</v>
      </c>
      <c r="D35" s="100">
        <f>'10'!D35/1.2</f>
        <v>18.908999999999999</v>
      </c>
      <c r="E35" s="100">
        <f>'10'!E35/1.2</f>
        <v>18.909126810000004</v>
      </c>
      <c r="F35" s="50" t="s">
        <v>913</v>
      </c>
      <c r="G35" s="100">
        <f t="shared" si="3"/>
        <v>-1.2681000000469567E-4</v>
      </c>
      <c r="H35" s="100">
        <f t="shared" si="4"/>
        <v>0</v>
      </c>
      <c r="I35" s="100">
        <f t="shared" si="5"/>
        <v>0</v>
      </c>
      <c r="J35" s="100">
        <f>'10'!I35/1.2</f>
        <v>0</v>
      </c>
      <c r="K35" s="100">
        <f>'10'!J35/1.2</f>
        <v>0</v>
      </c>
      <c r="L35" s="100">
        <f>'10'!K35/1.2</f>
        <v>0</v>
      </c>
      <c r="M35" s="100">
        <f>'10'!L35/1.2</f>
        <v>0</v>
      </c>
      <c r="N35" s="100">
        <f>'10'!M35/1.2</f>
        <v>0</v>
      </c>
      <c r="O35" s="100">
        <f>'10'!N35/1.2</f>
        <v>0</v>
      </c>
      <c r="P35" s="100">
        <f>'10'!O35/1.2</f>
        <v>0</v>
      </c>
      <c r="Q35" s="100">
        <f>'10'!P35/1.2</f>
        <v>0</v>
      </c>
      <c r="R35" s="50" t="s">
        <v>913</v>
      </c>
      <c r="S35" s="100">
        <f t="shared" si="8"/>
        <v>-1.2681000000469567E-4</v>
      </c>
      <c r="T35" s="100">
        <f t="shared" si="6"/>
        <v>0</v>
      </c>
      <c r="U35" s="150">
        <f t="shared" si="7"/>
        <v>0</v>
      </c>
      <c r="V35" s="96"/>
      <c r="W35" s="358">
        <f t="shared" si="9"/>
        <v>0</v>
      </c>
    </row>
    <row r="36" spans="1:23" ht="24" hidden="1" x14ac:dyDescent="0.25">
      <c r="A36" s="128" t="str">
        <f>'10'!A36</f>
        <v>1.2.2.1.3</v>
      </c>
      <c r="B36" s="129" t="str">
        <f>'10'!B36</f>
        <v>Установка КТП  взамен существующей ТП-115 с переводом нагрузок</v>
      </c>
      <c r="C36" s="153" t="str">
        <f>'10'!C36</f>
        <v>M</v>
      </c>
      <c r="D36" s="100">
        <f>'10'!D36/1.2</f>
        <v>4.3600000000000003</v>
      </c>
      <c r="E36" s="100">
        <f>'10'!E36/1.2</f>
        <v>4.4722675299999999</v>
      </c>
      <c r="F36" s="50" t="s">
        <v>913</v>
      </c>
      <c r="G36" s="100">
        <f t="shared" si="3"/>
        <v>-0.11226752999999956</v>
      </c>
      <c r="H36" s="100">
        <f t="shared" si="4"/>
        <v>0</v>
      </c>
      <c r="I36" s="100">
        <f t="shared" si="5"/>
        <v>0</v>
      </c>
      <c r="J36" s="100">
        <f>'10'!I36/1.2</f>
        <v>0</v>
      </c>
      <c r="K36" s="100">
        <f>'10'!J36/1.2</f>
        <v>0</v>
      </c>
      <c r="L36" s="100">
        <f>'10'!K36/1.2</f>
        <v>0</v>
      </c>
      <c r="M36" s="100">
        <f>'10'!L36/1.2</f>
        <v>0</v>
      </c>
      <c r="N36" s="100">
        <f>'10'!M36/1.2</f>
        <v>0</v>
      </c>
      <c r="O36" s="100">
        <f>'10'!N36/1.2</f>
        <v>0</v>
      </c>
      <c r="P36" s="100">
        <f>'10'!O36/1.2</f>
        <v>0</v>
      </c>
      <c r="Q36" s="100">
        <f>'10'!P36/1.2</f>
        <v>0</v>
      </c>
      <c r="R36" s="50" t="s">
        <v>913</v>
      </c>
      <c r="S36" s="100">
        <f t="shared" si="8"/>
        <v>-0.11226752999999956</v>
      </c>
      <c r="T36" s="100">
        <f t="shared" si="6"/>
        <v>0</v>
      </c>
      <c r="U36" s="150">
        <f t="shared" si="7"/>
        <v>0</v>
      </c>
      <c r="V36" s="96"/>
      <c r="W36" s="358">
        <f t="shared" si="9"/>
        <v>0</v>
      </c>
    </row>
    <row r="37" spans="1:23" ht="24" hidden="1" x14ac:dyDescent="0.25">
      <c r="A37" s="128" t="str">
        <f>'10'!A37</f>
        <v>1.2.2.1.4</v>
      </c>
      <c r="B37" s="129" t="str">
        <f>'10'!B37</f>
        <v>Установка  КТП  взамен существующей ТП-118 с переводом нагрузок</v>
      </c>
      <c r="C37" s="153" t="str">
        <f>'10'!C37</f>
        <v>M</v>
      </c>
      <c r="D37" s="100">
        <f>'10'!D37/1.2</f>
        <v>4.2089999999999996</v>
      </c>
      <c r="E37" s="100">
        <f>'10'!E37/1.2</f>
        <v>4.3007260900000004</v>
      </c>
      <c r="F37" s="50" t="s">
        <v>913</v>
      </c>
      <c r="G37" s="100">
        <f t="shared" si="3"/>
        <v>-9.172609000000076E-2</v>
      </c>
      <c r="H37" s="100">
        <f t="shared" si="4"/>
        <v>0</v>
      </c>
      <c r="I37" s="100">
        <f t="shared" si="5"/>
        <v>0</v>
      </c>
      <c r="J37" s="100">
        <f>'10'!I37/1.2</f>
        <v>0</v>
      </c>
      <c r="K37" s="100">
        <f>'10'!J37/1.2</f>
        <v>0</v>
      </c>
      <c r="L37" s="100">
        <f>'10'!K37/1.2</f>
        <v>0</v>
      </c>
      <c r="M37" s="100">
        <f>'10'!L37/1.2</f>
        <v>0</v>
      </c>
      <c r="N37" s="100">
        <f>'10'!M37/1.2</f>
        <v>0</v>
      </c>
      <c r="O37" s="100">
        <f>'10'!N37/1.2</f>
        <v>0</v>
      </c>
      <c r="P37" s="100">
        <f>'10'!O37/1.2</f>
        <v>0</v>
      </c>
      <c r="Q37" s="100">
        <f>'10'!P37/1.2</f>
        <v>0</v>
      </c>
      <c r="R37" s="50" t="s">
        <v>913</v>
      </c>
      <c r="S37" s="100">
        <f t="shared" si="8"/>
        <v>-9.172609000000076E-2</v>
      </c>
      <c r="T37" s="100">
        <f t="shared" si="6"/>
        <v>0</v>
      </c>
      <c r="U37" s="150">
        <f t="shared" si="7"/>
        <v>0</v>
      </c>
      <c r="V37" s="96"/>
      <c r="W37" s="358">
        <f t="shared" si="9"/>
        <v>0</v>
      </c>
    </row>
    <row r="38" spans="1:23" ht="24" hidden="1" x14ac:dyDescent="0.25">
      <c r="A38" s="128" t="str">
        <f>'10'!A38</f>
        <v>1.2.2.1.5</v>
      </c>
      <c r="B38" s="129" t="str">
        <f>'10'!B38</f>
        <v>Установка  КТП  взамен существующей ТП-133 с переводом нагрузок</v>
      </c>
      <c r="C38" s="153" t="str">
        <f>'10'!C38</f>
        <v>M</v>
      </c>
      <c r="D38" s="100">
        <f>'10'!D38/1.2</f>
        <v>5.9889999999999999</v>
      </c>
      <c r="E38" s="100">
        <f>'10'!E38/1.2</f>
        <v>6.042465570000001</v>
      </c>
      <c r="F38" s="50" t="s">
        <v>913</v>
      </c>
      <c r="G38" s="100">
        <f t="shared" si="3"/>
        <v>-5.3465570000001073E-2</v>
      </c>
      <c r="H38" s="100">
        <f t="shared" si="4"/>
        <v>0</v>
      </c>
      <c r="I38" s="100">
        <f t="shared" si="5"/>
        <v>0</v>
      </c>
      <c r="J38" s="100">
        <f>'10'!I38/1.2</f>
        <v>0</v>
      </c>
      <c r="K38" s="100">
        <f>'10'!J38/1.2</f>
        <v>0</v>
      </c>
      <c r="L38" s="100">
        <f>'10'!K38/1.2</f>
        <v>0</v>
      </c>
      <c r="M38" s="100">
        <f>'10'!L38/1.2</f>
        <v>0</v>
      </c>
      <c r="N38" s="100">
        <f>'10'!M38/1.2</f>
        <v>0</v>
      </c>
      <c r="O38" s="100">
        <f>'10'!N38/1.2</f>
        <v>0</v>
      </c>
      <c r="P38" s="100">
        <f>'10'!O38/1.2</f>
        <v>0</v>
      </c>
      <c r="Q38" s="100">
        <f>'10'!P38/1.2</f>
        <v>0</v>
      </c>
      <c r="R38" s="50" t="s">
        <v>913</v>
      </c>
      <c r="S38" s="100">
        <f t="shared" si="8"/>
        <v>-5.3465570000001073E-2</v>
      </c>
      <c r="T38" s="100">
        <f t="shared" si="6"/>
        <v>0</v>
      </c>
      <c r="U38" s="150">
        <f t="shared" si="7"/>
        <v>0</v>
      </c>
      <c r="V38" s="96"/>
      <c r="W38" s="358">
        <f t="shared" si="9"/>
        <v>0</v>
      </c>
    </row>
    <row r="39" spans="1:23" ht="24" hidden="1" x14ac:dyDescent="0.25">
      <c r="A39" s="128" t="str">
        <f>'10'!A39</f>
        <v>1.2.2.1.6</v>
      </c>
      <c r="B39" s="129" t="str">
        <f>'10'!B39</f>
        <v>Установка  КТП  взамен существующей ТП-524 с переводом нагрузок</v>
      </c>
      <c r="C39" s="153" t="str">
        <f>'10'!C39</f>
        <v>M</v>
      </c>
      <c r="D39" s="100">
        <f>'10'!D39/1.2</f>
        <v>1.653</v>
      </c>
      <c r="E39" s="100">
        <f>'10'!E39/1.2</f>
        <v>1.7021511499999997</v>
      </c>
      <c r="F39" s="50" t="s">
        <v>913</v>
      </c>
      <c r="G39" s="100">
        <f t="shared" si="3"/>
        <v>-4.9151149999999699E-2</v>
      </c>
      <c r="H39" s="100">
        <f t="shared" si="4"/>
        <v>0</v>
      </c>
      <c r="I39" s="100">
        <f t="shared" si="5"/>
        <v>0</v>
      </c>
      <c r="J39" s="100">
        <f>'10'!I39/1.2</f>
        <v>0</v>
      </c>
      <c r="K39" s="100">
        <f>'10'!J39/1.2</f>
        <v>0</v>
      </c>
      <c r="L39" s="100">
        <f>'10'!K39/1.2</f>
        <v>0</v>
      </c>
      <c r="M39" s="100">
        <f>'10'!L39/1.2</f>
        <v>0</v>
      </c>
      <c r="N39" s="100">
        <f>'10'!M39/1.2</f>
        <v>0</v>
      </c>
      <c r="O39" s="100">
        <f>'10'!N39/1.2</f>
        <v>0</v>
      </c>
      <c r="P39" s="100">
        <f>'10'!O39/1.2</f>
        <v>0</v>
      </c>
      <c r="Q39" s="100">
        <f>'10'!P39/1.2</f>
        <v>0</v>
      </c>
      <c r="R39" s="50" t="s">
        <v>913</v>
      </c>
      <c r="S39" s="100">
        <f t="shared" si="8"/>
        <v>-4.9151149999999699E-2</v>
      </c>
      <c r="T39" s="100">
        <f t="shared" si="6"/>
        <v>0</v>
      </c>
      <c r="U39" s="150">
        <f t="shared" si="7"/>
        <v>0</v>
      </c>
      <c r="V39" s="96"/>
      <c r="W39" s="358">
        <f t="shared" si="9"/>
        <v>0</v>
      </c>
    </row>
    <row r="40" spans="1:23" ht="24" hidden="1" x14ac:dyDescent="0.25">
      <c r="A40" s="128" t="str">
        <f>'10'!A40</f>
        <v>1.2.2.1.7</v>
      </c>
      <c r="B40" s="129" t="str">
        <f>'10'!B40</f>
        <v>Разработка проектно-сметной документации «Установка КТП взамен существующей КТП-59 с переводом нагрузок»</v>
      </c>
      <c r="C40" s="153" t="str">
        <f>'10'!C40</f>
        <v>M</v>
      </c>
      <c r="D40" s="100">
        <f>'10'!D40/1.2</f>
        <v>4.5999999999999999E-2</v>
      </c>
      <c r="E40" s="100">
        <f>'10'!E40/1.2</f>
        <v>4.5833333333333337E-2</v>
      </c>
      <c r="F40" s="50" t="s">
        <v>913</v>
      </c>
      <c r="G40" s="100">
        <f t="shared" si="3"/>
        <v>1.6666666666666219E-4</v>
      </c>
      <c r="H40" s="100">
        <f t="shared" si="4"/>
        <v>0</v>
      </c>
      <c r="I40" s="100">
        <f t="shared" si="5"/>
        <v>0</v>
      </c>
      <c r="J40" s="100">
        <f>'10'!I40/1.2</f>
        <v>0</v>
      </c>
      <c r="K40" s="100">
        <f>'10'!J40/1.2</f>
        <v>0</v>
      </c>
      <c r="L40" s="100">
        <f>'10'!K40/1.2</f>
        <v>0</v>
      </c>
      <c r="M40" s="100">
        <f>'10'!L40/1.2</f>
        <v>0</v>
      </c>
      <c r="N40" s="100">
        <f>'10'!M40/1.2</f>
        <v>0</v>
      </c>
      <c r="O40" s="100">
        <f>'10'!N40/1.2</f>
        <v>0</v>
      </c>
      <c r="P40" s="100">
        <f>'10'!O40/1.2</f>
        <v>0</v>
      </c>
      <c r="Q40" s="100">
        <f>'10'!P40/1.2</f>
        <v>0</v>
      </c>
      <c r="R40" s="50" t="s">
        <v>913</v>
      </c>
      <c r="S40" s="100">
        <f t="shared" si="8"/>
        <v>1.6666666666666219E-4</v>
      </c>
      <c r="T40" s="100">
        <f t="shared" si="6"/>
        <v>0</v>
      </c>
      <c r="U40" s="150">
        <f t="shared" si="7"/>
        <v>0</v>
      </c>
      <c r="V40" s="96"/>
      <c r="W40" s="358">
        <f t="shared" si="9"/>
        <v>0</v>
      </c>
    </row>
    <row r="41" spans="1:23" ht="24" hidden="1" x14ac:dyDescent="0.25">
      <c r="A41" s="128" t="str">
        <f>'10'!A41</f>
        <v>1.2.2.1.8</v>
      </c>
      <c r="B41" s="129" t="str">
        <f>'10'!B41</f>
        <v>Разработка проектно-сметной документации «Замена оборудования РУ-6 кВ РП-16 с переводом нагрузок»</v>
      </c>
      <c r="C41" s="153" t="str">
        <f>'10'!C41</f>
        <v>M</v>
      </c>
      <c r="D41" s="100">
        <f>'10'!D41/1.2</f>
        <v>7.0999999999999994E-2</v>
      </c>
      <c r="E41" s="100">
        <f>'10'!E41/1.2</f>
        <v>7.0833333333333345E-2</v>
      </c>
      <c r="F41" s="50" t="s">
        <v>913</v>
      </c>
      <c r="G41" s="100">
        <f t="shared" si="3"/>
        <v>1.6666666666664831E-4</v>
      </c>
      <c r="H41" s="100">
        <f t="shared" si="4"/>
        <v>0</v>
      </c>
      <c r="I41" s="100">
        <f t="shared" si="5"/>
        <v>0</v>
      </c>
      <c r="J41" s="100">
        <f>'10'!I41/1.2</f>
        <v>0</v>
      </c>
      <c r="K41" s="100">
        <f>'10'!J41/1.2</f>
        <v>0</v>
      </c>
      <c r="L41" s="100">
        <f>'10'!K41/1.2</f>
        <v>0</v>
      </c>
      <c r="M41" s="100">
        <f>'10'!L41/1.2</f>
        <v>0</v>
      </c>
      <c r="N41" s="100">
        <f>'10'!M41/1.2</f>
        <v>0</v>
      </c>
      <c r="O41" s="100"/>
      <c r="P41" s="100">
        <f>'10'!O41/1.2</f>
        <v>0</v>
      </c>
      <c r="Q41" s="100">
        <f>'10'!P41/1.2</f>
        <v>0</v>
      </c>
      <c r="R41" s="50" t="s">
        <v>913</v>
      </c>
      <c r="S41" s="100">
        <f t="shared" si="8"/>
        <v>1.6666666666664831E-4</v>
      </c>
      <c r="T41" s="100">
        <f t="shared" si="6"/>
        <v>0</v>
      </c>
      <c r="U41" s="150">
        <f t="shared" si="7"/>
        <v>0</v>
      </c>
      <c r="V41" s="96"/>
      <c r="W41" s="358">
        <f t="shared" si="9"/>
        <v>0</v>
      </c>
    </row>
    <row r="42" spans="1:23" ht="24" hidden="1" x14ac:dyDescent="0.25">
      <c r="A42" s="128" t="str">
        <f>'10'!A42</f>
        <v>1.2.2.1.9</v>
      </c>
      <c r="B42" s="129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2" s="153" t="str">
        <f>'10'!C42</f>
        <v>M</v>
      </c>
      <c r="D42" s="100">
        <f>'10'!D42/1.2</f>
        <v>4.5999999999999999E-2</v>
      </c>
      <c r="E42" s="100">
        <f>'10'!E42/1.2</f>
        <v>4.5833333333333337E-2</v>
      </c>
      <c r="F42" s="50" t="s">
        <v>913</v>
      </c>
      <c r="G42" s="100">
        <f t="shared" si="3"/>
        <v>1.6666666666666219E-4</v>
      </c>
      <c r="H42" s="100">
        <f t="shared" si="4"/>
        <v>0</v>
      </c>
      <c r="I42" s="100">
        <f t="shared" si="5"/>
        <v>0</v>
      </c>
      <c r="J42" s="100">
        <f>'10'!I42/1.2</f>
        <v>0</v>
      </c>
      <c r="K42" s="100">
        <f>'10'!J42/1.2</f>
        <v>0</v>
      </c>
      <c r="L42" s="100">
        <f>'10'!K42/1.2</f>
        <v>0</v>
      </c>
      <c r="M42" s="100">
        <f>'10'!L42/1.2</f>
        <v>0</v>
      </c>
      <c r="N42" s="100">
        <f>'10'!M42/1.2</f>
        <v>0</v>
      </c>
      <c r="O42" s="100">
        <f>'10'!N42/1.2</f>
        <v>0</v>
      </c>
      <c r="P42" s="100">
        <f>'10'!O42/1.2</f>
        <v>0</v>
      </c>
      <c r="Q42" s="100">
        <f>'10'!P42/1.2</f>
        <v>0</v>
      </c>
      <c r="R42" s="50" t="s">
        <v>913</v>
      </c>
      <c r="S42" s="100">
        <f t="shared" si="8"/>
        <v>1.6666666666666219E-4</v>
      </c>
      <c r="T42" s="100">
        <f t="shared" si="6"/>
        <v>0</v>
      </c>
      <c r="U42" s="150">
        <f t="shared" si="7"/>
        <v>0</v>
      </c>
      <c r="V42" s="96"/>
      <c r="W42" s="358">
        <f t="shared" si="9"/>
        <v>0</v>
      </c>
    </row>
    <row r="43" spans="1:23" ht="24" hidden="1" x14ac:dyDescent="0.25">
      <c r="A43" s="128" t="str">
        <f>'10'!A43</f>
        <v>1.2.2.1.10</v>
      </c>
      <c r="B43" s="129" t="str">
        <f>'10'!B43</f>
        <v>Разработка проектно-сметной документации «Установка  КТП  взамен существующей КТП-50 с переводом нагрузок»</v>
      </c>
      <c r="C43" s="153" t="str">
        <f>'10'!C43</f>
        <v>M</v>
      </c>
      <c r="D43" s="100">
        <f>'10'!D43/1.2</f>
        <v>3.7999999999999999E-2</v>
      </c>
      <c r="E43" s="100">
        <f>'10'!E43/1.2</f>
        <v>3.7499999999999999E-2</v>
      </c>
      <c r="F43" s="50" t="s">
        <v>913</v>
      </c>
      <c r="G43" s="100">
        <f t="shared" si="3"/>
        <v>5.0000000000000044E-4</v>
      </c>
      <c r="H43" s="100">
        <f t="shared" si="4"/>
        <v>0</v>
      </c>
      <c r="I43" s="100">
        <f t="shared" si="5"/>
        <v>0</v>
      </c>
      <c r="J43" s="100">
        <f>'10'!I43/1.2</f>
        <v>0</v>
      </c>
      <c r="K43" s="100">
        <f>'10'!J43/1.2</f>
        <v>0</v>
      </c>
      <c r="L43" s="100">
        <f>'10'!K43/1.2</f>
        <v>0</v>
      </c>
      <c r="M43" s="100">
        <f>'10'!L43/1.2</f>
        <v>0</v>
      </c>
      <c r="N43" s="100">
        <f>'10'!M43/1.2</f>
        <v>0</v>
      </c>
      <c r="O43" s="100">
        <f>'10'!N43/1.2</f>
        <v>0</v>
      </c>
      <c r="P43" s="100">
        <f>'10'!O43/1.2</f>
        <v>0</v>
      </c>
      <c r="Q43" s="100">
        <f>'10'!P43/1.2</f>
        <v>0</v>
      </c>
      <c r="R43" s="50" t="s">
        <v>913</v>
      </c>
      <c r="S43" s="100">
        <f t="shared" si="8"/>
        <v>5.0000000000000044E-4</v>
      </c>
      <c r="T43" s="100">
        <f t="shared" si="6"/>
        <v>0</v>
      </c>
      <c r="U43" s="150">
        <f t="shared" si="7"/>
        <v>0</v>
      </c>
      <c r="V43" s="96"/>
      <c r="W43" s="358">
        <f t="shared" si="9"/>
        <v>0</v>
      </c>
    </row>
    <row r="44" spans="1:23" ht="24" hidden="1" x14ac:dyDescent="0.25">
      <c r="A44" s="128" t="str">
        <f>'10'!A44</f>
        <v>1.2.2.1.11</v>
      </c>
      <c r="B44" s="129" t="str">
        <f>'10'!B44</f>
        <v>Установка КТП  взамен существующей ТП-116 с переводом нагрузок</v>
      </c>
      <c r="C44" s="153" t="str">
        <f>'10'!C44</f>
        <v>N</v>
      </c>
      <c r="D44" s="100">
        <f>'10'!D44/1.2</f>
        <v>2.879</v>
      </c>
      <c r="E44" s="100">
        <f>'10'!E44/1.2</f>
        <v>0</v>
      </c>
      <c r="F44" s="50" t="s">
        <v>913</v>
      </c>
      <c r="G44" s="100">
        <f t="shared" si="3"/>
        <v>2.879</v>
      </c>
      <c r="H44" s="100">
        <f t="shared" si="4"/>
        <v>2.879</v>
      </c>
      <c r="I44" s="100">
        <f t="shared" si="5"/>
        <v>0</v>
      </c>
      <c r="J44" s="100">
        <f>'10'!I44/1.2</f>
        <v>0</v>
      </c>
      <c r="K44" s="100">
        <f>'10'!J44/1.2</f>
        <v>0</v>
      </c>
      <c r="L44" s="100">
        <f>'10'!K44/1.2</f>
        <v>0</v>
      </c>
      <c r="M44" s="100">
        <f>'10'!L44/1.2</f>
        <v>0</v>
      </c>
      <c r="N44" s="100">
        <f>'10'!M44/1.2</f>
        <v>0</v>
      </c>
      <c r="O44" s="100">
        <f>'10'!N44/1.2</f>
        <v>0</v>
      </c>
      <c r="P44" s="100">
        <f>'10'!O44/1.2</f>
        <v>2.879</v>
      </c>
      <c r="Q44" s="100">
        <f>'10'!P44/1.2</f>
        <v>0</v>
      </c>
      <c r="R44" s="50" t="s">
        <v>913</v>
      </c>
      <c r="S44" s="100">
        <f t="shared" si="8"/>
        <v>0</v>
      </c>
      <c r="T44" s="100">
        <f t="shared" si="6"/>
        <v>-2.879</v>
      </c>
      <c r="U44" s="150">
        <f t="shared" si="7"/>
        <v>-100</v>
      </c>
      <c r="V44" s="96"/>
      <c r="W44" s="358">
        <f t="shared" si="9"/>
        <v>0</v>
      </c>
    </row>
    <row r="45" spans="1:23" ht="24" hidden="1" x14ac:dyDescent="0.25">
      <c r="A45" s="128" t="str">
        <f>'10'!A45</f>
        <v>1.2.2.1.12</v>
      </c>
      <c r="B45" s="129" t="str">
        <f>'10'!B45</f>
        <v>Замена оборудования
 РУ-6кВ РП-16 с переводом нагрузок</v>
      </c>
      <c r="C45" s="153" t="str">
        <f>'10'!C45</f>
        <v>N</v>
      </c>
      <c r="D45" s="100">
        <f>'10'!D45/1.2</f>
        <v>24.786000000000001</v>
      </c>
      <c r="E45" s="100">
        <f>'10'!E45/1.2</f>
        <v>0</v>
      </c>
      <c r="F45" s="50" t="s">
        <v>913</v>
      </c>
      <c r="G45" s="100">
        <f t="shared" si="3"/>
        <v>24.786000000000001</v>
      </c>
      <c r="H45" s="100">
        <f t="shared" si="4"/>
        <v>24.786000000000001</v>
      </c>
      <c r="I45" s="100">
        <f t="shared" si="5"/>
        <v>24.780005716666668</v>
      </c>
      <c r="J45" s="100">
        <f>'10'!I45/1.2</f>
        <v>0</v>
      </c>
      <c r="K45" s="100">
        <f>'10'!J45/1.2</f>
        <v>0</v>
      </c>
      <c r="L45" s="100">
        <f>'10'!K45/1.2</f>
        <v>0</v>
      </c>
      <c r="M45" s="100">
        <f>'10'!L45/1.2</f>
        <v>0</v>
      </c>
      <c r="N45" s="100">
        <f>'10'!M45/1.2</f>
        <v>0</v>
      </c>
      <c r="O45" s="100">
        <f>'10'!N45/1.2</f>
        <v>24.780005716666668</v>
      </c>
      <c r="P45" s="100">
        <f>'10'!O45/1.2</f>
        <v>24.786000000000001</v>
      </c>
      <c r="Q45" s="100">
        <f>'10'!P45/1.2</f>
        <v>0</v>
      </c>
      <c r="R45" s="50" t="s">
        <v>913</v>
      </c>
      <c r="S45" s="100">
        <f t="shared" si="8"/>
        <v>0</v>
      </c>
      <c r="T45" s="100">
        <f t="shared" si="6"/>
        <v>-5.9942833333330725E-3</v>
      </c>
      <c r="U45" s="150">
        <f t="shared" si="7"/>
        <v>-2.4184149654373727E-2</v>
      </c>
      <c r="V45" s="96"/>
      <c r="W45" s="358">
        <f t="shared" si="9"/>
        <v>0</v>
      </c>
    </row>
    <row r="46" spans="1:23" ht="24" hidden="1" x14ac:dyDescent="0.25">
      <c r="A46" s="128" t="str">
        <f>'10'!A46</f>
        <v>1.2.2.1.13</v>
      </c>
      <c r="B46" s="129" t="str">
        <f>'10'!B46</f>
        <v>Установка  оборудования БКТПБ  взамен существующей ТП-375 с переводом нагрузок</v>
      </c>
      <c r="C46" s="153" t="str">
        <f>'10'!C46</f>
        <v>N</v>
      </c>
      <c r="D46" s="100">
        <f>'10'!D46/1.2</f>
        <v>5.2649999999999997</v>
      </c>
      <c r="E46" s="100">
        <f>'10'!E46/1.2</f>
        <v>0</v>
      </c>
      <c r="F46" s="50" t="s">
        <v>913</v>
      </c>
      <c r="G46" s="100">
        <f t="shared" si="3"/>
        <v>5.2649999999999997</v>
      </c>
      <c r="H46" s="100">
        <f t="shared" si="4"/>
        <v>5.2649999999999997</v>
      </c>
      <c r="I46" s="100">
        <f t="shared" si="5"/>
        <v>0</v>
      </c>
      <c r="J46" s="100">
        <f>'10'!I46/1.2</f>
        <v>0</v>
      </c>
      <c r="K46" s="100">
        <f>'10'!J46/1.2</f>
        <v>0</v>
      </c>
      <c r="L46" s="100">
        <f>'10'!K46/1.2</f>
        <v>0</v>
      </c>
      <c r="M46" s="100">
        <f>'10'!L46/1.2</f>
        <v>0</v>
      </c>
      <c r="N46" s="100">
        <f>'10'!M46/1.2</f>
        <v>0</v>
      </c>
      <c r="O46" s="100">
        <f>'10'!N46/1.2</f>
        <v>0</v>
      </c>
      <c r="P46" s="100">
        <f>'10'!O46/1.2</f>
        <v>5.2649999999999997</v>
      </c>
      <c r="Q46" s="100">
        <f>'10'!P46/1.2</f>
        <v>0</v>
      </c>
      <c r="R46" s="50" t="s">
        <v>913</v>
      </c>
      <c r="S46" s="100">
        <f t="shared" si="8"/>
        <v>0</v>
      </c>
      <c r="T46" s="100">
        <f t="shared" si="6"/>
        <v>-5.2649999999999997</v>
      </c>
      <c r="U46" s="150">
        <f t="shared" si="7"/>
        <v>-100</v>
      </c>
      <c r="V46" s="96"/>
      <c r="W46" s="358">
        <f t="shared" si="9"/>
        <v>0</v>
      </c>
    </row>
    <row r="47" spans="1:23" ht="24" hidden="1" x14ac:dyDescent="0.25">
      <c r="A47" s="128" t="str">
        <f>'10'!A47</f>
        <v>1.2.2.1.14</v>
      </c>
      <c r="B47" s="129" t="str">
        <f>'10'!B47</f>
        <v>Установка КТП взамен существующей ТП-130 с переводом нагрузок</v>
      </c>
      <c r="C47" s="153" t="str">
        <f>'10'!C47</f>
        <v>N</v>
      </c>
      <c r="D47" s="100">
        <f>'10'!D47/1.2</f>
        <v>2.7</v>
      </c>
      <c r="E47" s="100">
        <f>'10'!E47/1.2</f>
        <v>0</v>
      </c>
      <c r="F47" s="50" t="s">
        <v>913</v>
      </c>
      <c r="G47" s="100">
        <f t="shared" si="3"/>
        <v>2.7</v>
      </c>
      <c r="H47" s="100">
        <f t="shared" si="4"/>
        <v>2.7</v>
      </c>
      <c r="I47" s="100">
        <f t="shared" si="5"/>
        <v>0</v>
      </c>
      <c r="J47" s="100">
        <f>'10'!I47/1.2</f>
        <v>0</v>
      </c>
      <c r="K47" s="100">
        <f>'10'!J47/1.2</f>
        <v>0</v>
      </c>
      <c r="L47" s="100">
        <f>'10'!K47/1.2</f>
        <v>0</v>
      </c>
      <c r="M47" s="100">
        <f>'10'!L47/1.2</f>
        <v>0</v>
      </c>
      <c r="N47" s="100">
        <f>'10'!M47/1.2</f>
        <v>0</v>
      </c>
      <c r="O47" s="100">
        <f>'10'!N47/1.2</f>
        <v>0</v>
      </c>
      <c r="P47" s="100">
        <f>'10'!O47/1.2</f>
        <v>2.7</v>
      </c>
      <c r="Q47" s="100">
        <f>'10'!P47/1.2</f>
        <v>0</v>
      </c>
      <c r="R47" s="50" t="s">
        <v>913</v>
      </c>
      <c r="S47" s="100">
        <f t="shared" si="8"/>
        <v>0</v>
      </c>
      <c r="T47" s="100">
        <f t="shared" si="6"/>
        <v>-2.7</v>
      </c>
      <c r="U47" s="150">
        <f t="shared" si="7"/>
        <v>-100</v>
      </c>
      <c r="V47" s="96"/>
      <c r="W47" s="358">
        <f t="shared" si="9"/>
        <v>0</v>
      </c>
    </row>
    <row r="48" spans="1:23" ht="24" hidden="1" x14ac:dyDescent="0.25">
      <c r="A48" s="128" t="str">
        <f>'10'!A48</f>
        <v>1.2.2.1.15</v>
      </c>
      <c r="B48" s="129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8" s="153" t="str">
        <f>'10'!C48</f>
        <v>N</v>
      </c>
      <c r="D48" s="100">
        <f>'10'!D48/1.2</f>
        <v>0.39240000000000003</v>
      </c>
      <c r="E48" s="100">
        <f>'10'!E48/1.2</f>
        <v>0</v>
      </c>
      <c r="F48" s="50" t="s">
        <v>913</v>
      </c>
      <c r="G48" s="100">
        <f t="shared" si="3"/>
        <v>0.39240000000000003</v>
      </c>
      <c r="H48" s="100">
        <f t="shared" si="4"/>
        <v>0.39240000000000003</v>
      </c>
      <c r="I48" s="100">
        <f t="shared" si="5"/>
        <v>0</v>
      </c>
      <c r="J48" s="100">
        <f>'10'!I48/1.2</f>
        <v>0</v>
      </c>
      <c r="K48" s="100">
        <f>'10'!J48/1.2</f>
        <v>0</v>
      </c>
      <c r="L48" s="100">
        <f>'10'!K48/1.2</f>
        <v>0</v>
      </c>
      <c r="M48" s="100">
        <f>'10'!L48/1.2</f>
        <v>0</v>
      </c>
      <c r="N48" s="100">
        <f>'10'!M48/1.2</f>
        <v>0</v>
      </c>
      <c r="O48" s="100">
        <f>'10'!N48/1.2</f>
        <v>0</v>
      </c>
      <c r="P48" s="100">
        <f>'10'!O48/1.2</f>
        <v>0.39240000000000003</v>
      </c>
      <c r="Q48" s="100">
        <f>'10'!P48/1.2</f>
        <v>0</v>
      </c>
      <c r="R48" s="50" t="s">
        <v>913</v>
      </c>
      <c r="S48" s="100">
        <f t="shared" si="8"/>
        <v>0</v>
      </c>
      <c r="T48" s="100">
        <f t="shared" si="6"/>
        <v>-0.39240000000000003</v>
      </c>
      <c r="U48" s="150">
        <f t="shared" si="7"/>
        <v>-100</v>
      </c>
      <c r="V48" s="96"/>
      <c r="W48" s="358">
        <f t="shared" si="9"/>
        <v>0</v>
      </c>
    </row>
    <row r="49" spans="1:23" ht="24" hidden="1" x14ac:dyDescent="0.25">
      <c r="A49" s="128" t="str">
        <f>'10'!A49</f>
        <v>1.2.2.1.16</v>
      </c>
      <c r="B49" s="129" t="str">
        <f>'10'!B49</f>
        <v>Реконструкция ТП-11 с заменой оборудования и переводом нагрузок</v>
      </c>
      <c r="C49" s="153" t="str">
        <f>'10'!C49</f>
        <v>O</v>
      </c>
      <c r="D49" s="100">
        <f>'10'!D49/1.2</f>
        <v>4.5789999999999997</v>
      </c>
      <c r="E49" s="100">
        <f>'10'!E49/1.2</f>
        <v>0</v>
      </c>
      <c r="F49" s="50" t="s">
        <v>913</v>
      </c>
      <c r="G49" s="100">
        <f t="shared" si="3"/>
        <v>4.5789999999999997</v>
      </c>
      <c r="H49" s="100">
        <f t="shared" si="4"/>
        <v>0</v>
      </c>
      <c r="I49" s="100">
        <f t="shared" si="5"/>
        <v>0</v>
      </c>
      <c r="J49" s="100">
        <f>'10'!I49/1.2</f>
        <v>0</v>
      </c>
      <c r="K49" s="100">
        <f>'10'!J49/1.2</f>
        <v>0</v>
      </c>
      <c r="L49" s="100">
        <f>'10'!K49/1.2</f>
        <v>0</v>
      </c>
      <c r="M49" s="100">
        <f>'10'!L49/1.2</f>
        <v>0</v>
      </c>
      <c r="N49" s="100">
        <f>'10'!M49/1.2</f>
        <v>0</v>
      </c>
      <c r="O49" s="100">
        <f>'10'!N49/1.2</f>
        <v>0</v>
      </c>
      <c r="P49" s="100">
        <f>'10'!O49/1.2</f>
        <v>0</v>
      </c>
      <c r="Q49" s="100">
        <f>'10'!P49/1.2</f>
        <v>0</v>
      </c>
      <c r="R49" s="50" t="s">
        <v>913</v>
      </c>
      <c r="S49" s="100">
        <f t="shared" si="8"/>
        <v>4.5789999999999997</v>
      </c>
      <c r="T49" s="100">
        <f t="shared" si="6"/>
        <v>0</v>
      </c>
      <c r="U49" s="150">
        <f t="shared" si="7"/>
        <v>0</v>
      </c>
      <c r="V49" s="96"/>
      <c r="W49" s="358">
        <f t="shared" si="9"/>
        <v>0</v>
      </c>
    </row>
    <row r="50" spans="1:23" ht="24" hidden="1" x14ac:dyDescent="0.25">
      <c r="A50" s="128" t="str">
        <f>'10'!A50</f>
        <v>1.2.2.1.17</v>
      </c>
      <c r="B50" s="129" t="str">
        <f>'10'!B50</f>
        <v>Установка КТП взамен существующей ТП-345 с переводом нагрузок</v>
      </c>
      <c r="C50" s="153" t="str">
        <f>'10'!C50</f>
        <v>O</v>
      </c>
      <c r="D50" s="100">
        <f>'10'!D50/1.2</f>
        <v>4.7530000000000001</v>
      </c>
      <c r="E50" s="100">
        <f>'10'!E50/1.2</f>
        <v>0</v>
      </c>
      <c r="F50" s="50" t="s">
        <v>913</v>
      </c>
      <c r="G50" s="100">
        <f t="shared" si="3"/>
        <v>4.7530000000000001</v>
      </c>
      <c r="H50" s="100">
        <f t="shared" si="4"/>
        <v>0</v>
      </c>
      <c r="I50" s="100">
        <f t="shared" si="5"/>
        <v>0</v>
      </c>
      <c r="J50" s="100">
        <f>'10'!I50/1.2</f>
        <v>0</v>
      </c>
      <c r="K50" s="100">
        <f>'10'!J50/1.2</f>
        <v>0</v>
      </c>
      <c r="L50" s="100">
        <f>'10'!K50/1.2</f>
        <v>0</v>
      </c>
      <c r="M50" s="100">
        <f>'10'!L50/1.2</f>
        <v>0</v>
      </c>
      <c r="N50" s="100">
        <f>'10'!M50/1.2</f>
        <v>0</v>
      </c>
      <c r="O50" s="100">
        <f>'10'!N50/1.2</f>
        <v>0</v>
      </c>
      <c r="P50" s="100">
        <f>'10'!O50/1.2</f>
        <v>0</v>
      </c>
      <c r="Q50" s="100">
        <f>'10'!P50/1.2</f>
        <v>0</v>
      </c>
      <c r="R50" s="50" t="s">
        <v>913</v>
      </c>
      <c r="S50" s="100">
        <f t="shared" si="8"/>
        <v>4.7530000000000001</v>
      </c>
      <c r="T50" s="100">
        <f t="shared" si="6"/>
        <v>0</v>
      </c>
      <c r="U50" s="150">
        <f t="shared" si="7"/>
        <v>0</v>
      </c>
      <c r="V50" s="96"/>
      <c r="W50" s="358">
        <f t="shared" si="9"/>
        <v>0</v>
      </c>
    </row>
    <row r="51" spans="1:23" ht="24" hidden="1" x14ac:dyDescent="0.25">
      <c r="A51" s="128" t="str">
        <f>'10'!A51</f>
        <v>1.2.2.1.18</v>
      </c>
      <c r="B51" s="129" t="str">
        <f>'10'!B51</f>
        <v>Реконструкция ТП-25 с заменой оборудования РУ-6кВ и переводом нагрузок</v>
      </c>
      <c r="C51" s="153" t="str">
        <f>'10'!C51</f>
        <v>O</v>
      </c>
      <c r="D51" s="100">
        <f>'10'!D51/1.2</f>
        <v>1.728</v>
      </c>
      <c r="E51" s="100">
        <f>'10'!E51/1.2</f>
        <v>0</v>
      </c>
      <c r="F51" s="50" t="s">
        <v>913</v>
      </c>
      <c r="G51" s="100">
        <f t="shared" si="3"/>
        <v>1.728</v>
      </c>
      <c r="H51" s="100">
        <f t="shared" si="4"/>
        <v>0</v>
      </c>
      <c r="I51" s="100">
        <f t="shared" si="5"/>
        <v>0</v>
      </c>
      <c r="J51" s="100">
        <f>'10'!I51/1.2</f>
        <v>0</v>
      </c>
      <c r="K51" s="100">
        <f>'10'!J51/1.2</f>
        <v>0</v>
      </c>
      <c r="L51" s="100">
        <f>'10'!K51/1.2</f>
        <v>0</v>
      </c>
      <c r="M51" s="100">
        <f>'10'!L51/1.2</f>
        <v>0</v>
      </c>
      <c r="N51" s="100">
        <f>'10'!M51/1.2</f>
        <v>0</v>
      </c>
      <c r="O51" s="100">
        <f>'10'!N51/1.2</f>
        <v>0</v>
      </c>
      <c r="P51" s="100">
        <f>'10'!O51/1.2</f>
        <v>0</v>
      </c>
      <c r="Q51" s="100">
        <f>'10'!P51/1.2</f>
        <v>0</v>
      </c>
      <c r="R51" s="50" t="s">
        <v>913</v>
      </c>
      <c r="S51" s="100">
        <f t="shared" si="8"/>
        <v>1.728</v>
      </c>
      <c r="T51" s="100">
        <f t="shared" si="6"/>
        <v>0</v>
      </c>
      <c r="U51" s="150">
        <f t="shared" si="7"/>
        <v>0</v>
      </c>
      <c r="V51" s="96"/>
      <c r="W51" s="358">
        <f t="shared" si="9"/>
        <v>0</v>
      </c>
    </row>
    <row r="52" spans="1:23" ht="24" hidden="1" x14ac:dyDescent="0.25">
      <c r="A52" s="128" t="str">
        <f>'10'!A52</f>
        <v>1.2.2.1.19</v>
      </c>
      <c r="B52" s="129" t="str">
        <f>'10'!B52</f>
        <v>Замена оборудования РУ-6кВ ТП-55 с переводом нагрузок</v>
      </c>
      <c r="C52" s="153" t="str">
        <f>'10'!C52</f>
        <v>O</v>
      </c>
      <c r="D52" s="100">
        <f>'10'!D52/1.2</f>
        <v>7.2709999999999999</v>
      </c>
      <c r="E52" s="100">
        <f>'10'!E52/1.2</f>
        <v>0</v>
      </c>
      <c r="F52" s="50" t="s">
        <v>913</v>
      </c>
      <c r="G52" s="100">
        <f t="shared" si="3"/>
        <v>7.2709999999999999</v>
      </c>
      <c r="H52" s="100">
        <f t="shared" si="4"/>
        <v>0</v>
      </c>
      <c r="I52" s="100">
        <f t="shared" si="5"/>
        <v>0</v>
      </c>
      <c r="J52" s="100">
        <f>'10'!I52/1.2</f>
        <v>0</v>
      </c>
      <c r="K52" s="100">
        <f>'10'!J52/1.2</f>
        <v>0</v>
      </c>
      <c r="L52" s="100">
        <f>'10'!K52/1.2</f>
        <v>0</v>
      </c>
      <c r="M52" s="100">
        <f>'10'!L52/1.2</f>
        <v>0</v>
      </c>
      <c r="N52" s="100">
        <f>'10'!M52/1.2</f>
        <v>0</v>
      </c>
      <c r="O52" s="100">
        <f>'10'!N52/1.2</f>
        <v>0</v>
      </c>
      <c r="P52" s="100">
        <f>'10'!O52/1.2</f>
        <v>0</v>
      </c>
      <c r="Q52" s="100">
        <f>'10'!P52/1.2</f>
        <v>0</v>
      </c>
      <c r="R52" s="50" t="s">
        <v>913</v>
      </c>
      <c r="S52" s="100">
        <f t="shared" si="8"/>
        <v>7.2709999999999999</v>
      </c>
      <c r="T52" s="100">
        <f t="shared" si="6"/>
        <v>0</v>
      </c>
      <c r="U52" s="150">
        <f t="shared" si="7"/>
        <v>0</v>
      </c>
      <c r="V52" s="96"/>
      <c r="W52" s="358">
        <f t="shared" si="9"/>
        <v>0</v>
      </c>
    </row>
    <row r="53" spans="1:23" ht="24" hidden="1" x14ac:dyDescent="0.25">
      <c r="A53" s="128" t="str">
        <f>'10'!A53</f>
        <v>1.2.2.1.20</v>
      </c>
      <c r="B53" s="129" t="str">
        <f>'10'!B53</f>
        <v>Замена оборудования ОРУ-35кВ секции №2 ГПП-1</v>
      </c>
      <c r="C53" s="153" t="str">
        <f>'10'!C53</f>
        <v>O</v>
      </c>
      <c r="D53" s="100">
        <f>'10'!D53/1.2</f>
        <v>15.653</v>
      </c>
      <c r="E53" s="100">
        <f>'10'!E53/1.2</f>
        <v>0</v>
      </c>
      <c r="F53" s="50" t="s">
        <v>913</v>
      </c>
      <c r="G53" s="100">
        <f t="shared" si="3"/>
        <v>15.653</v>
      </c>
      <c r="H53" s="100">
        <f t="shared" si="4"/>
        <v>0</v>
      </c>
      <c r="I53" s="100">
        <f t="shared" si="5"/>
        <v>0</v>
      </c>
      <c r="J53" s="100">
        <f>'10'!I53/1.2</f>
        <v>0</v>
      </c>
      <c r="K53" s="100">
        <f>'10'!J53/1.2</f>
        <v>0</v>
      </c>
      <c r="L53" s="100">
        <f>'10'!K53/1.2</f>
        <v>0</v>
      </c>
      <c r="M53" s="100">
        <f>'10'!L53/1.2</f>
        <v>0</v>
      </c>
      <c r="N53" s="100">
        <f>'10'!M53/1.2</f>
        <v>0</v>
      </c>
      <c r="O53" s="100">
        <f>'10'!N53/1.2</f>
        <v>0</v>
      </c>
      <c r="P53" s="100">
        <f>'10'!O53/1.2</f>
        <v>0</v>
      </c>
      <c r="Q53" s="100">
        <f>'10'!P53/1.2</f>
        <v>0</v>
      </c>
      <c r="R53" s="50" t="s">
        <v>913</v>
      </c>
      <c r="S53" s="100">
        <f t="shared" si="8"/>
        <v>15.653</v>
      </c>
      <c r="T53" s="100">
        <f t="shared" si="6"/>
        <v>0</v>
      </c>
      <c r="U53" s="150">
        <f t="shared" si="7"/>
        <v>0</v>
      </c>
      <c r="V53" s="96"/>
      <c r="W53" s="358">
        <f t="shared" si="9"/>
        <v>0</v>
      </c>
    </row>
    <row r="54" spans="1:23" ht="24" hidden="1" x14ac:dyDescent="0.25">
      <c r="A54" s="128" t="str">
        <f>'10'!A54</f>
        <v>1.2.2.1.21</v>
      </c>
      <c r="B54" s="129" t="str">
        <f>'10'!B54</f>
        <v>Реконструкция ТП-372 с заменой оборудования и переводом нагрузок</v>
      </c>
      <c r="C54" s="153" t="str">
        <f>'10'!C54</f>
        <v>O</v>
      </c>
      <c r="D54" s="100">
        <f>'10'!D54/1.2</f>
        <v>3.9889999999999999</v>
      </c>
      <c r="E54" s="100">
        <f>'10'!E54/1.2</f>
        <v>0</v>
      </c>
      <c r="F54" s="50" t="s">
        <v>913</v>
      </c>
      <c r="G54" s="100">
        <f t="shared" si="3"/>
        <v>3.9889999999999999</v>
      </c>
      <c r="H54" s="100">
        <f t="shared" si="4"/>
        <v>0</v>
      </c>
      <c r="I54" s="100">
        <f t="shared" si="5"/>
        <v>0</v>
      </c>
      <c r="J54" s="100">
        <f>'10'!I54/1.2</f>
        <v>0</v>
      </c>
      <c r="K54" s="100">
        <f>'10'!J54/1.2</f>
        <v>0</v>
      </c>
      <c r="L54" s="100">
        <f>'10'!K54/1.2</f>
        <v>0</v>
      </c>
      <c r="M54" s="100">
        <f>'10'!L54/1.2</f>
        <v>0</v>
      </c>
      <c r="N54" s="100">
        <f>'10'!M54/1.2</f>
        <v>0</v>
      </c>
      <c r="O54" s="100">
        <f>'10'!N54/1.2</f>
        <v>0</v>
      </c>
      <c r="P54" s="100">
        <f>'10'!O54/1.2</f>
        <v>0</v>
      </c>
      <c r="Q54" s="100">
        <f>'10'!P54/1.2</f>
        <v>0</v>
      </c>
      <c r="R54" s="50" t="s">
        <v>913</v>
      </c>
      <c r="S54" s="100">
        <f t="shared" si="8"/>
        <v>3.9889999999999999</v>
      </c>
      <c r="T54" s="100">
        <f t="shared" si="6"/>
        <v>0</v>
      </c>
      <c r="U54" s="150">
        <f t="shared" si="7"/>
        <v>0</v>
      </c>
      <c r="V54" s="96"/>
      <c r="W54" s="358">
        <f t="shared" si="9"/>
        <v>0</v>
      </c>
    </row>
    <row r="55" spans="1:23" ht="24" hidden="1" x14ac:dyDescent="0.25">
      <c r="A55" s="128" t="str">
        <f>'10'!A55</f>
        <v>1.2.2.1.22</v>
      </c>
      <c r="B55" s="129" t="str">
        <f>'10'!B55</f>
        <v>Установка КТП взамен существующей КТП-150 с переводом нагрузок</v>
      </c>
      <c r="C55" s="153" t="str">
        <f>'10'!C55</f>
        <v>O</v>
      </c>
      <c r="D55" s="100">
        <f>'10'!D55/1.2</f>
        <v>1.6587499999999999</v>
      </c>
      <c r="E55" s="100">
        <f>'10'!E55/1.2</f>
        <v>0</v>
      </c>
      <c r="F55" s="50" t="s">
        <v>913</v>
      </c>
      <c r="G55" s="100">
        <f t="shared" si="3"/>
        <v>1.6587499999999999</v>
      </c>
      <c r="H55" s="100">
        <f t="shared" si="4"/>
        <v>0</v>
      </c>
      <c r="I55" s="100">
        <f t="shared" si="5"/>
        <v>0</v>
      </c>
      <c r="J55" s="100">
        <f>'10'!I55/1.2</f>
        <v>0</v>
      </c>
      <c r="K55" s="100">
        <f>'10'!J55/1.2</f>
        <v>0</v>
      </c>
      <c r="L55" s="100">
        <f>'10'!K55/1.2</f>
        <v>0</v>
      </c>
      <c r="M55" s="100">
        <f>'10'!L55/1.2</f>
        <v>0</v>
      </c>
      <c r="N55" s="100">
        <f>'10'!M55/1.2</f>
        <v>0</v>
      </c>
      <c r="O55" s="100">
        <f>'10'!N55/1.2</f>
        <v>0</v>
      </c>
      <c r="P55" s="100">
        <f>'10'!O55/1.2</f>
        <v>0</v>
      </c>
      <c r="Q55" s="100">
        <f>'10'!P55/1.2</f>
        <v>0</v>
      </c>
      <c r="R55" s="50" t="s">
        <v>913</v>
      </c>
      <c r="S55" s="100">
        <f t="shared" si="8"/>
        <v>1.6587499999999999</v>
      </c>
      <c r="T55" s="100">
        <f t="shared" si="6"/>
        <v>0</v>
      </c>
      <c r="U55" s="150">
        <f t="shared" si="7"/>
        <v>0</v>
      </c>
      <c r="V55" s="96"/>
      <c r="W55" s="358">
        <f t="shared" si="9"/>
        <v>0</v>
      </c>
    </row>
    <row r="56" spans="1:23" ht="24" x14ac:dyDescent="0.25">
      <c r="A56" s="128" t="str">
        <f>'10'!A56</f>
        <v>1.2.2.2</v>
      </c>
      <c r="B56" s="129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6" s="153" t="str">
        <f>'10'!C56</f>
        <v>M-O</v>
      </c>
      <c r="D56" s="100">
        <f>'10'!D56/1.2</f>
        <v>15.357999999999999</v>
      </c>
      <c r="E56" s="100">
        <f>'10'!E56/1.2</f>
        <v>3.8814147000000006</v>
      </c>
      <c r="F56" s="50" t="s">
        <v>913</v>
      </c>
      <c r="G56" s="100">
        <f t="shared" si="3"/>
        <v>11.476585299999998</v>
      </c>
      <c r="H56" s="100">
        <f t="shared" si="4"/>
        <v>5.7729999999999997</v>
      </c>
      <c r="I56" s="100">
        <f t="shared" si="5"/>
        <v>3.0247246800000003</v>
      </c>
      <c r="J56" s="100">
        <f>'10'!I56/1.2</f>
        <v>0</v>
      </c>
      <c r="K56" s="100">
        <f>'10'!J56/1.2</f>
        <v>2.6526913800000003</v>
      </c>
      <c r="L56" s="100">
        <f>'10'!K56/1.2</f>
        <v>0</v>
      </c>
      <c r="M56" s="100">
        <f>'10'!L56/1.2</f>
        <v>0.37203330000000001</v>
      </c>
      <c r="N56" s="100">
        <f>'10'!M56/1.2</f>
        <v>5.7729999999999997</v>
      </c>
      <c r="O56" s="100">
        <f>'10'!N56/1.2</f>
        <v>0</v>
      </c>
      <c r="P56" s="100">
        <f>'10'!O56/1.2</f>
        <v>0</v>
      </c>
      <c r="Q56" s="100">
        <f>'10'!P56/1.2</f>
        <v>0</v>
      </c>
      <c r="R56" s="50" t="s">
        <v>913</v>
      </c>
      <c r="S56" s="100">
        <f t="shared" si="8"/>
        <v>5.7035852999999985</v>
      </c>
      <c r="T56" s="100">
        <f t="shared" si="6"/>
        <v>-2.7482753199999994</v>
      </c>
      <c r="U56" s="150">
        <f t="shared" si="7"/>
        <v>-47.60566984236965</v>
      </c>
      <c r="V56" s="96"/>
      <c r="W56" s="358">
        <f t="shared" si="9"/>
        <v>5.7729999999999997</v>
      </c>
    </row>
    <row r="57" spans="1:23" ht="24" x14ac:dyDescent="0.25">
      <c r="A57" s="128" t="str">
        <f>'10'!A57</f>
        <v>1.2.2.2.1</v>
      </c>
      <c r="B57" s="129" t="str">
        <f>'10'!B57</f>
        <v>Замена силовых трансформаторов со сроком службы 30 и более лет</v>
      </c>
      <c r="C57" s="153" t="str">
        <f>'10'!C57</f>
        <v>M-O</v>
      </c>
      <c r="D57" s="100">
        <f>'10'!D57/1.2</f>
        <v>15.357999999999999</v>
      </c>
      <c r="E57" s="100">
        <f>'10'!E57/1.2</f>
        <v>3.8814147000000006</v>
      </c>
      <c r="F57" s="50" t="s">
        <v>913</v>
      </c>
      <c r="G57" s="100">
        <f t="shared" si="3"/>
        <v>11.476585299999998</v>
      </c>
      <c r="H57" s="100">
        <f t="shared" si="4"/>
        <v>5.7729999999999997</v>
      </c>
      <c r="I57" s="100">
        <f t="shared" si="5"/>
        <v>3.0247246800000003</v>
      </c>
      <c r="J57" s="100">
        <f>'10'!I57/1.2</f>
        <v>0</v>
      </c>
      <c r="K57" s="100">
        <f>'10'!J57/1.2</f>
        <v>2.6526913800000003</v>
      </c>
      <c r="L57" s="100">
        <f>'10'!K57/1.2</f>
        <v>0</v>
      </c>
      <c r="M57" s="100">
        <f>'10'!L57/1.2</f>
        <v>0.37203330000000001</v>
      </c>
      <c r="N57" s="100">
        <f>'10'!M57/1.2</f>
        <v>5.7729999999999997</v>
      </c>
      <c r="O57" s="100">
        <f>'10'!N57/1.2</f>
        <v>0</v>
      </c>
      <c r="P57" s="100">
        <f>'10'!O57/1.2</f>
        <v>0</v>
      </c>
      <c r="Q57" s="100">
        <f>'10'!P57/1.2</f>
        <v>0</v>
      </c>
      <c r="R57" s="50" t="s">
        <v>913</v>
      </c>
      <c r="S57" s="100">
        <f t="shared" si="8"/>
        <v>5.7035852999999985</v>
      </c>
      <c r="T57" s="100">
        <f t="shared" si="6"/>
        <v>-2.7482753199999994</v>
      </c>
      <c r="U57" s="150">
        <f t="shared" si="7"/>
        <v>-47.60566984236965</v>
      </c>
      <c r="V57" s="96"/>
      <c r="W57" s="358">
        <f t="shared" si="9"/>
        <v>5.7729999999999997</v>
      </c>
    </row>
    <row r="58" spans="1:23" ht="24" x14ac:dyDescent="0.25">
      <c r="A58" s="128" t="str">
        <f>'10'!A58</f>
        <v>1.2.3.</v>
      </c>
      <c r="B58" s="129" t="str">
        <f>'10'!B58</f>
        <v>Реконструкция, модернизация, техническое перевооружение линий электропередачи, всего, в том числе:</v>
      </c>
      <c r="C58" s="153" t="str">
        <f>'10'!C58</f>
        <v>N-O</v>
      </c>
      <c r="D58" s="100">
        <f>'10'!D58/1.2</f>
        <v>7.2963700000000005</v>
      </c>
      <c r="E58" s="100">
        <f>'10'!E58/1.2</f>
        <v>0</v>
      </c>
      <c r="F58" s="50" t="s">
        <v>913</v>
      </c>
      <c r="G58" s="100">
        <f t="shared" si="3"/>
        <v>7.2963700000000005</v>
      </c>
      <c r="H58" s="100">
        <f t="shared" si="4"/>
        <v>5.2523699999999991</v>
      </c>
      <c r="I58" s="100">
        <f t="shared" si="5"/>
        <v>0</v>
      </c>
      <c r="J58" s="100">
        <f>'10'!I58/1.2</f>
        <v>0</v>
      </c>
      <c r="K58" s="100">
        <f>'10'!J58/1.2</f>
        <v>0</v>
      </c>
      <c r="L58" s="100">
        <f>'10'!K58/1.2</f>
        <v>0</v>
      </c>
      <c r="M58" s="100">
        <f>'10'!L58/1.2</f>
        <v>0</v>
      </c>
      <c r="N58" s="100">
        <f>'10'!M58/1.2</f>
        <v>3.6539999999999995</v>
      </c>
      <c r="O58" s="100">
        <f>'10'!N58/1.2</f>
        <v>0</v>
      </c>
      <c r="P58" s="100">
        <f>'10'!O58/1.2</f>
        <v>1.5983700000000001</v>
      </c>
      <c r="Q58" s="100">
        <f>'10'!P58/1.2</f>
        <v>0</v>
      </c>
      <c r="R58" s="50" t="s">
        <v>913</v>
      </c>
      <c r="S58" s="100">
        <f t="shared" si="8"/>
        <v>2.0440000000000014</v>
      </c>
      <c r="T58" s="100">
        <f t="shared" si="6"/>
        <v>-5.2523699999999991</v>
      </c>
      <c r="U58" s="150">
        <f t="shared" si="7"/>
        <v>-100</v>
      </c>
      <c r="V58" s="96"/>
      <c r="W58" s="358">
        <f t="shared" si="9"/>
        <v>3.653999999999999</v>
      </c>
    </row>
    <row r="59" spans="1:23" ht="24" x14ac:dyDescent="0.25">
      <c r="A59" s="128" t="str">
        <f>'10'!A59</f>
        <v>1.2.3.1.</v>
      </c>
      <c r="B59" s="129" t="str">
        <f>'10'!B59</f>
        <v>Реконструкция линий электропередачи, всего, в том числе:</v>
      </c>
      <c r="C59" s="153" t="str">
        <f>'10'!C59</f>
        <v>N-O</v>
      </c>
      <c r="D59" s="100">
        <f>'10'!D59/1.2</f>
        <v>7.2963700000000005</v>
      </c>
      <c r="E59" s="100">
        <f>'10'!E59/1.2</f>
        <v>0</v>
      </c>
      <c r="F59" s="50" t="s">
        <v>913</v>
      </c>
      <c r="G59" s="100">
        <f t="shared" si="3"/>
        <v>7.2963700000000005</v>
      </c>
      <c r="H59" s="100">
        <f t="shared" si="4"/>
        <v>5.2523699999999991</v>
      </c>
      <c r="I59" s="100">
        <f t="shared" si="5"/>
        <v>0</v>
      </c>
      <c r="J59" s="100">
        <f>'10'!I59/1.2</f>
        <v>0</v>
      </c>
      <c r="K59" s="100">
        <f>'10'!J59/1.2</f>
        <v>0</v>
      </c>
      <c r="L59" s="100">
        <f>'10'!K59/1.2</f>
        <v>0</v>
      </c>
      <c r="M59" s="100">
        <f>'10'!L59/1.2</f>
        <v>0</v>
      </c>
      <c r="N59" s="100">
        <f>'10'!M59/1.2</f>
        <v>3.6539999999999995</v>
      </c>
      <c r="O59" s="100">
        <f>'10'!N59/1.2</f>
        <v>0</v>
      </c>
      <c r="P59" s="100">
        <f>'10'!O59/1.2</f>
        <v>1.5983700000000001</v>
      </c>
      <c r="Q59" s="100">
        <f>'10'!P59/1.2</f>
        <v>0</v>
      </c>
      <c r="R59" s="50" t="s">
        <v>913</v>
      </c>
      <c r="S59" s="100">
        <f t="shared" si="8"/>
        <v>2.0440000000000014</v>
      </c>
      <c r="T59" s="100">
        <f t="shared" si="6"/>
        <v>-5.2523699999999991</v>
      </c>
      <c r="U59" s="150">
        <f t="shared" si="7"/>
        <v>-100</v>
      </c>
      <c r="V59" s="96"/>
      <c r="W59" s="358">
        <f t="shared" si="9"/>
        <v>3.653999999999999</v>
      </c>
    </row>
    <row r="60" spans="1:23" ht="24" x14ac:dyDescent="0.25">
      <c r="A60" s="128" t="str">
        <f>'10'!A60</f>
        <v>1.2.3.1.1.</v>
      </c>
      <c r="B60" s="129" t="str">
        <f>'10'!B60</f>
        <v>Реконструкция КВЛ-6кВ ТП-95-ТП-26 путем замены участка ВЛ-6кВ на КЛ-6кВ, используя метод ГНБ</v>
      </c>
      <c r="C60" s="153" t="str">
        <f>'10'!C60</f>
        <v>N</v>
      </c>
      <c r="D60" s="100">
        <f>'10'!D60/1.2</f>
        <v>3.6539999999999995</v>
      </c>
      <c r="E60" s="100">
        <f>'10'!E60/1.2</f>
        <v>0</v>
      </c>
      <c r="F60" s="50" t="s">
        <v>913</v>
      </c>
      <c r="G60" s="100">
        <f t="shared" si="3"/>
        <v>3.6539999999999995</v>
      </c>
      <c r="H60" s="100">
        <f t="shared" si="4"/>
        <v>3.6539999999999995</v>
      </c>
      <c r="I60" s="100">
        <f t="shared" si="5"/>
        <v>0</v>
      </c>
      <c r="J60" s="100">
        <f>'10'!I60/1.2</f>
        <v>0</v>
      </c>
      <c r="K60" s="100">
        <f>'10'!J60/1.2</f>
        <v>0</v>
      </c>
      <c r="L60" s="100">
        <f>'10'!K60/1.2</f>
        <v>0</v>
      </c>
      <c r="M60" s="100">
        <f>'10'!L60/1.2</f>
        <v>0</v>
      </c>
      <c r="N60" s="100">
        <f>'10'!M60/1.2</f>
        <v>3.6539999999999995</v>
      </c>
      <c r="O60" s="100">
        <f>'10'!N60/1.2</f>
        <v>0</v>
      </c>
      <c r="P60" s="100">
        <f>'10'!O60/1.2</f>
        <v>0</v>
      </c>
      <c r="Q60" s="100">
        <f>'10'!P60/1.2</f>
        <v>0</v>
      </c>
      <c r="R60" s="50" t="s">
        <v>913</v>
      </c>
      <c r="S60" s="100">
        <f t="shared" si="8"/>
        <v>0</v>
      </c>
      <c r="T60" s="100">
        <f t="shared" si="6"/>
        <v>-3.6539999999999995</v>
      </c>
      <c r="U60" s="150">
        <f t="shared" si="7"/>
        <v>-100</v>
      </c>
      <c r="V60" s="96"/>
      <c r="W60" s="358">
        <f t="shared" si="9"/>
        <v>3.6539999999999995</v>
      </c>
    </row>
    <row r="61" spans="1:23" ht="24" hidden="1" x14ac:dyDescent="0.25">
      <c r="A61" s="128" t="str">
        <f>'10'!A61</f>
        <v>1.2.3.1.2.</v>
      </c>
      <c r="B61" s="129" t="str">
        <f>'10'!B61</f>
        <v>Разработка проектно-сметной документации  "Строительство КЛ-6,0кВ РП8-КТП150 с участком ГНБ" (п.Гидромеханизации)</v>
      </c>
      <c r="C61" s="153" t="str">
        <f>'10'!C61</f>
        <v>N</v>
      </c>
      <c r="D61" s="100">
        <f>'10'!D61/1.2</f>
        <v>1.5983700000000001</v>
      </c>
      <c r="E61" s="100">
        <f>'10'!E61/1.2</f>
        <v>0</v>
      </c>
      <c r="F61" s="50" t="s">
        <v>913</v>
      </c>
      <c r="G61" s="100">
        <f t="shared" si="3"/>
        <v>1.5983700000000001</v>
      </c>
      <c r="H61" s="100">
        <f t="shared" si="4"/>
        <v>1.5983700000000001</v>
      </c>
      <c r="I61" s="100">
        <f t="shared" si="5"/>
        <v>0</v>
      </c>
      <c r="J61" s="100">
        <f>'10'!I61/1.2</f>
        <v>0</v>
      </c>
      <c r="K61" s="100">
        <f>'10'!J61/1.2</f>
        <v>0</v>
      </c>
      <c r="L61" s="100">
        <f>'10'!K61/1.2</f>
        <v>0</v>
      </c>
      <c r="M61" s="100">
        <f>'10'!L61/1.2</f>
        <v>0</v>
      </c>
      <c r="N61" s="100">
        <f>'10'!M61/1.2</f>
        <v>0</v>
      </c>
      <c r="O61" s="100">
        <f>'10'!N61/1.2</f>
        <v>0</v>
      </c>
      <c r="P61" s="100">
        <f>'10'!O61/1.2</f>
        <v>1.5983700000000001</v>
      </c>
      <c r="Q61" s="100">
        <f>'10'!P61/1.2</f>
        <v>0</v>
      </c>
      <c r="R61" s="50" t="s">
        <v>913</v>
      </c>
      <c r="S61" s="100">
        <f t="shared" si="8"/>
        <v>0</v>
      </c>
      <c r="T61" s="100">
        <f t="shared" si="6"/>
        <v>-1.5983700000000001</v>
      </c>
      <c r="U61" s="150">
        <f t="shared" si="7"/>
        <v>-100</v>
      </c>
      <c r="V61" s="96"/>
      <c r="W61" s="358">
        <f t="shared" si="9"/>
        <v>0</v>
      </c>
    </row>
    <row r="62" spans="1:23" ht="24" hidden="1" x14ac:dyDescent="0.25">
      <c r="A62" s="128" t="str">
        <f>'10'!A62</f>
        <v>1.2.3.1.3.</v>
      </c>
      <c r="B62" s="129" t="str">
        <f>'10'!B62</f>
        <v>Реконструкция ВЛ-6кВ ТП-112-ТП-166 с заменой провода и опор</v>
      </c>
      <c r="C62" s="153" t="str">
        <f>'10'!C62</f>
        <v>O</v>
      </c>
      <c r="D62" s="100">
        <f>'10'!D62/1.2</f>
        <v>2.044</v>
      </c>
      <c r="E62" s="100">
        <f>'10'!E62/1.2</f>
        <v>0</v>
      </c>
      <c r="F62" s="50" t="s">
        <v>913</v>
      </c>
      <c r="G62" s="100">
        <f t="shared" si="3"/>
        <v>2.044</v>
      </c>
      <c r="H62" s="100">
        <f t="shared" si="4"/>
        <v>0</v>
      </c>
      <c r="I62" s="100">
        <f t="shared" si="5"/>
        <v>0</v>
      </c>
      <c r="J62" s="100">
        <f>'10'!I62/1.2</f>
        <v>0</v>
      </c>
      <c r="K62" s="100">
        <f>'10'!J62/1.2</f>
        <v>0</v>
      </c>
      <c r="L62" s="100">
        <f>'10'!K62/1.2</f>
        <v>0</v>
      </c>
      <c r="M62" s="100">
        <f>'10'!L62/1.2</f>
        <v>0</v>
      </c>
      <c r="N62" s="100">
        <f>'10'!M62/1.2</f>
        <v>0</v>
      </c>
      <c r="O62" s="100">
        <f>'10'!N62/1.2</f>
        <v>0</v>
      </c>
      <c r="P62" s="100">
        <f>'10'!O62/1.2</f>
        <v>0</v>
      </c>
      <c r="Q62" s="100">
        <f>'10'!P62/1.2</f>
        <v>0</v>
      </c>
      <c r="R62" s="50" t="s">
        <v>913</v>
      </c>
      <c r="S62" s="100">
        <f t="shared" si="8"/>
        <v>2.044</v>
      </c>
      <c r="T62" s="100">
        <f t="shared" si="6"/>
        <v>0</v>
      </c>
      <c r="U62" s="150">
        <f t="shared" si="7"/>
        <v>0</v>
      </c>
      <c r="V62" s="96"/>
      <c r="W62" s="358">
        <f t="shared" si="9"/>
        <v>0</v>
      </c>
    </row>
    <row r="63" spans="1:23" ht="24" hidden="1" x14ac:dyDescent="0.25">
      <c r="A63" s="128" t="str">
        <f>'10'!A63</f>
        <v>1.2.3.2.</v>
      </c>
      <c r="B63" s="129" t="str">
        <f>'10'!B63</f>
        <v>Модернизация, техническое перевооружение линий электропередачи, всего, в том числе:</v>
      </c>
      <c r="C63" s="153" t="str">
        <f>'10'!C63</f>
        <v>M-O</v>
      </c>
      <c r="D63" s="100" t="s">
        <v>913</v>
      </c>
      <c r="E63" s="100" t="s">
        <v>913</v>
      </c>
      <c r="F63" s="50" t="s">
        <v>913</v>
      </c>
      <c r="G63" s="100">
        <v>0</v>
      </c>
      <c r="H63" s="100">
        <f t="shared" si="4"/>
        <v>0</v>
      </c>
      <c r="I63" s="100">
        <f t="shared" si="5"/>
        <v>0</v>
      </c>
      <c r="J63" s="100">
        <f>'10'!I63/1.2</f>
        <v>0</v>
      </c>
      <c r="K63" s="100">
        <f>'10'!J63/1.2</f>
        <v>0</v>
      </c>
      <c r="L63" s="100">
        <f>'10'!K63/1.2</f>
        <v>0</v>
      </c>
      <c r="M63" s="100">
        <f>'10'!L63/1.2</f>
        <v>0</v>
      </c>
      <c r="N63" s="100">
        <f>'10'!M63/1.2</f>
        <v>0</v>
      </c>
      <c r="O63" s="100">
        <f>'10'!N63/1.2</f>
        <v>0</v>
      </c>
      <c r="P63" s="100">
        <f>'10'!O63/1.2</f>
        <v>0</v>
      </c>
      <c r="Q63" s="100">
        <f>'10'!P63/1.2</f>
        <v>0</v>
      </c>
      <c r="R63" s="50" t="s">
        <v>913</v>
      </c>
      <c r="S63" s="100">
        <f t="shared" si="8"/>
        <v>0</v>
      </c>
      <c r="T63" s="100">
        <f t="shared" si="6"/>
        <v>0</v>
      </c>
      <c r="U63" s="150">
        <f t="shared" si="7"/>
        <v>0</v>
      </c>
      <c r="V63" s="96"/>
      <c r="W63" s="358">
        <f t="shared" si="9"/>
        <v>0</v>
      </c>
    </row>
    <row r="64" spans="1:23" ht="24" x14ac:dyDescent="0.25">
      <c r="A64" s="128" t="str">
        <f>'10'!A64</f>
        <v>1.2.4.</v>
      </c>
      <c r="B64" s="129" t="str">
        <f>'10'!B64</f>
        <v>Развитие и модернизация учета электрической энергии (мощности), всего, в том числе:</v>
      </c>
      <c r="C64" s="153" t="str">
        <f>'10'!C64</f>
        <v>M-O</v>
      </c>
      <c r="D64" s="100">
        <f>'10'!D64/1.2</f>
        <v>48.674250000000001</v>
      </c>
      <c r="E64" s="100">
        <f>'10'!E64/1.2</f>
        <v>15.221247580000002</v>
      </c>
      <c r="F64" s="50" t="s">
        <v>913</v>
      </c>
      <c r="G64" s="100">
        <f t="shared" si="3"/>
        <v>33.453002419999997</v>
      </c>
      <c r="H64" s="100">
        <f t="shared" si="4"/>
        <v>14.982230000000001</v>
      </c>
      <c r="I64" s="100">
        <f t="shared" si="5"/>
        <v>5.4880949499999998</v>
      </c>
      <c r="J64" s="100">
        <f>'10'!I64/1.2</f>
        <v>0</v>
      </c>
      <c r="K64" s="100">
        <f>'10'!J64/1.2</f>
        <v>0.57776081999999995</v>
      </c>
      <c r="L64" s="100">
        <f>'10'!K64/1.2</f>
        <v>4.9940766666666674</v>
      </c>
      <c r="M64" s="100">
        <f>'10'!L64/1.2</f>
        <v>1.71999079</v>
      </c>
      <c r="N64" s="100">
        <f>'10'!M64/1.2</f>
        <v>4.9940766666666674</v>
      </c>
      <c r="O64" s="100">
        <f>'10'!N64/1.2</f>
        <v>3.1903433400000001</v>
      </c>
      <c r="P64" s="100">
        <f>'10'!O64/1.2</f>
        <v>4.9940766666666674</v>
      </c>
      <c r="Q64" s="100">
        <f>'10'!P64/1.2</f>
        <v>0</v>
      </c>
      <c r="R64" s="50" t="s">
        <v>913</v>
      </c>
      <c r="S64" s="100">
        <f t="shared" si="8"/>
        <v>18.470772419999996</v>
      </c>
      <c r="T64" s="100">
        <f t="shared" si="6"/>
        <v>-9.4941350500000006</v>
      </c>
      <c r="U64" s="150">
        <f t="shared" si="7"/>
        <v>-63.369305170191616</v>
      </c>
      <c r="V64" s="96"/>
      <c r="W64" s="358">
        <f t="shared" si="9"/>
        <v>9.988153333333333</v>
      </c>
    </row>
    <row r="65" spans="1:23" ht="24" x14ac:dyDescent="0.25">
      <c r="A65" s="128" t="str">
        <f>'10'!A65</f>
        <v>1.2.4.1.</v>
      </c>
      <c r="B65" s="129" t="str">
        <f>'10'!B65</f>
        <v>Установка приборов учета на фидерах, ТП, РП</v>
      </c>
      <c r="C65" s="153" t="str">
        <f>'10'!C65</f>
        <v>M-O</v>
      </c>
      <c r="D65" s="100">
        <f>'10'!D65/1.2</f>
        <v>48.674250000000001</v>
      </c>
      <c r="E65" s="100">
        <f>'10'!E65/1.2</f>
        <v>15.221247580000002</v>
      </c>
      <c r="F65" s="50" t="s">
        <v>913</v>
      </c>
      <c r="G65" s="100">
        <f t="shared" si="3"/>
        <v>33.453002419999997</v>
      </c>
      <c r="H65" s="100">
        <f t="shared" si="4"/>
        <v>14.982230000000001</v>
      </c>
      <c r="I65" s="100">
        <f t="shared" si="5"/>
        <v>5.4880949499999998</v>
      </c>
      <c r="J65" s="100">
        <f>'10'!I65/1.2</f>
        <v>0</v>
      </c>
      <c r="K65" s="100">
        <f>'10'!J65/1.2</f>
        <v>0.57776081999999995</v>
      </c>
      <c r="L65" s="100">
        <f>'10'!K65/1.2</f>
        <v>4.9940766666666674</v>
      </c>
      <c r="M65" s="100">
        <f>'10'!L65/1.2</f>
        <v>1.71999079</v>
      </c>
      <c r="N65" s="100">
        <f>'10'!M65/1.2</f>
        <v>4.9940766666666674</v>
      </c>
      <c r="O65" s="100">
        <f>'10'!N65/1.2</f>
        <v>3.1903433400000001</v>
      </c>
      <c r="P65" s="100">
        <f>'10'!O65/1.2</f>
        <v>4.9940766666666674</v>
      </c>
      <c r="Q65" s="100">
        <f>'10'!P65/1.2</f>
        <v>0</v>
      </c>
      <c r="R65" s="50" t="s">
        <v>913</v>
      </c>
      <c r="S65" s="100">
        <f t="shared" si="8"/>
        <v>18.470772419999996</v>
      </c>
      <c r="T65" s="100">
        <f t="shared" si="6"/>
        <v>-9.4941350500000006</v>
      </c>
      <c r="U65" s="150">
        <f t="shared" si="7"/>
        <v>-63.369305170191616</v>
      </c>
      <c r="V65" s="96"/>
      <c r="W65" s="358">
        <f t="shared" si="9"/>
        <v>9.988153333333333</v>
      </c>
    </row>
    <row r="66" spans="1:23" ht="24" x14ac:dyDescent="0.25">
      <c r="A66" s="128" t="str">
        <f>'10'!A66</f>
        <v>1.4.</v>
      </c>
      <c r="B66" s="129" t="str">
        <f>'10'!B66</f>
        <v>Прочее новое строительство объектов электросетевого хозяйства, всего, в том числе:</v>
      </c>
      <c r="C66" s="153" t="str">
        <f>'10'!C66</f>
        <v>N-O</v>
      </c>
      <c r="D66" s="100">
        <f>'10'!D66/1.2</f>
        <v>13.423999999999999</v>
      </c>
      <c r="E66" s="100">
        <f>'10'!E66/1.2</f>
        <v>0</v>
      </c>
      <c r="F66" s="50" t="s">
        <v>913</v>
      </c>
      <c r="G66" s="100">
        <f t="shared" si="3"/>
        <v>13.423999999999999</v>
      </c>
      <c r="H66" s="100">
        <f t="shared" si="4"/>
        <v>9.2620000000000005</v>
      </c>
      <c r="I66" s="100">
        <f t="shared" si="5"/>
        <v>0</v>
      </c>
      <c r="J66" s="100">
        <f>'10'!I66/1.2</f>
        <v>0</v>
      </c>
      <c r="K66" s="100">
        <f>'10'!J66/1.2</f>
        <v>0</v>
      </c>
      <c r="L66" s="100">
        <f>'10'!K66/1.2</f>
        <v>0</v>
      </c>
      <c r="M66" s="100">
        <f>'10'!L66/1.2</f>
        <v>0</v>
      </c>
      <c r="N66" s="100">
        <f>'10'!M66/1.2</f>
        <v>9.2620000000000005</v>
      </c>
      <c r="O66" s="100">
        <f>'10'!N66/1.2</f>
        <v>0</v>
      </c>
      <c r="P66" s="100">
        <f>'10'!O66/1.2</f>
        <v>0</v>
      </c>
      <c r="Q66" s="100">
        <f>'10'!P66/1.2</f>
        <v>0</v>
      </c>
      <c r="R66" s="50" t="s">
        <v>913</v>
      </c>
      <c r="S66" s="100">
        <f t="shared" si="8"/>
        <v>4.161999999999999</v>
      </c>
      <c r="T66" s="100">
        <f t="shared" si="6"/>
        <v>-9.2620000000000005</v>
      </c>
      <c r="U66" s="150">
        <f t="shared" si="7"/>
        <v>-100</v>
      </c>
      <c r="V66" s="96"/>
      <c r="W66" s="358">
        <f t="shared" si="9"/>
        <v>9.2620000000000005</v>
      </c>
    </row>
    <row r="67" spans="1:23" ht="24" x14ac:dyDescent="0.25">
      <c r="A67" s="128" t="str">
        <f>'10'!A67</f>
        <v>1.4.1.</v>
      </c>
      <c r="B67" s="129" t="str">
        <f>'10'!B67</f>
        <v>Строительство КТП в районе "Прибрежный" для перевода нагрузок с ТП "Свобода"</v>
      </c>
      <c r="C67" s="153" t="str">
        <f>'10'!C67</f>
        <v>N</v>
      </c>
      <c r="D67" s="100">
        <f>'10'!D67/1.2</f>
        <v>3.0659999999999998</v>
      </c>
      <c r="E67" s="100">
        <f>'10'!E67/1.2</f>
        <v>0</v>
      </c>
      <c r="F67" s="50" t="s">
        <v>913</v>
      </c>
      <c r="G67" s="100">
        <f t="shared" si="3"/>
        <v>3.0659999999999998</v>
      </c>
      <c r="H67" s="100">
        <f t="shared" si="4"/>
        <v>3.0659999999999998</v>
      </c>
      <c r="I67" s="100">
        <f t="shared" si="5"/>
        <v>0</v>
      </c>
      <c r="J67" s="100">
        <f>'10'!I67/1.2</f>
        <v>0</v>
      </c>
      <c r="K67" s="100">
        <f>'10'!J67/1.2</f>
        <v>0</v>
      </c>
      <c r="L67" s="100">
        <f>'10'!K67/1.2</f>
        <v>0</v>
      </c>
      <c r="M67" s="100">
        <f>'10'!L67/1.2</f>
        <v>0</v>
      </c>
      <c r="N67" s="100">
        <f>'10'!M67/1.2</f>
        <v>3.0659999999999998</v>
      </c>
      <c r="O67" s="100">
        <f>'10'!N67/1.2</f>
        <v>0</v>
      </c>
      <c r="P67" s="100">
        <f>'10'!O67/1.2</f>
        <v>0</v>
      </c>
      <c r="Q67" s="100">
        <f>'10'!P67/1.2</f>
        <v>0</v>
      </c>
      <c r="R67" s="50" t="s">
        <v>913</v>
      </c>
      <c r="S67" s="100">
        <f t="shared" si="8"/>
        <v>0</v>
      </c>
      <c r="T67" s="100">
        <f t="shared" si="6"/>
        <v>-3.0659999999999998</v>
      </c>
      <c r="U67" s="150">
        <f t="shared" si="7"/>
        <v>-100</v>
      </c>
      <c r="V67" s="96"/>
      <c r="W67" s="358">
        <f t="shared" si="9"/>
        <v>3.0659999999999998</v>
      </c>
    </row>
    <row r="68" spans="1:23" ht="24" x14ac:dyDescent="0.25">
      <c r="A68" s="128" t="str">
        <f>'10'!A68</f>
        <v>1.4.2.</v>
      </c>
      <c r="B68" s="129" t="str">
        <f>'10'!B68</f>
        <v>Строительство КЛ-6кВ до КТП в районе "Свобода" путем врезки в существующую КЛ-6кВ ТП-340-РП_25 ф.2514 с участком ГНБ</v>
      </c>
      <c r="C68" s="153" t="str">
        <f>'10'!C68</f>
        <v>N</v>
      </c>
      <c r="D68" s="100">
        <f>'10'!D68/1.2</f>
        <v>3.665</v>
      </c>
      <c r="E68" s="100">
        <f>'10'!E68/1.2</f>
        <v>0</v>
      </c>
      <c r="F68" s="50" t="s">
        <v>913</v>
      </c>
      <c r="G68" s="100">
        <f t="shared" si="3"/>
        <v>3.665</v>
      </c>
      <c r="H68" s="100">
        <f t="shared" si="4"/>
        <v>3.665</v>
      </c>
      <c r="I68" s="100">
        <f t="shared" si="5"/>
        <v>0</v>
      </c>
      <c r="J68" s="100">
        <f>'10'!I68/1.2</f>
        <v>0</v>
      </c>
      <c r="K68" s="100">
        <f>'10'!J68/1.2</f>
        <v>0</v>
      </c>
      <c r="L68" s="100">
        <f>'10'!K68/1.2</f>
        <v>0</v>
      </c>
      <c r="M68" s="100">
        <f>'10'!L68/1.2</f>
        <v>0</v>
      </c>
      <c r="N68" s="100">
        <f>'10'!M68/1.2</f>
        <v>3.665</v>
      </c>
      <c r="O68" s="100">
        <f>'10'!N68/1.2</f>
        <v>0</v>
      </c>
      <c r="P68" s="100">
        <f>'10'!O68/1.2</f>
        <v>0</v>
      </c>
      <c r="Q68" s="100">
        <f>'10'!P68/1.2</f>
        <v>0</v>
      </c>
      <c r="R68" s="50" t="s">
        <v>913</v>
      </c>
      <c r="S68" s="100">
        <f t="shared" si="8"/>
        <v>0</v>
      </c>
      <c r="T68" s="100">
        <f t="shared" si="6"/>
        <v>-3.665</v>
      </c>
      <c r="U68" s="150">
        <f t="shared" si="7"/>
        <v>-100</v>
      </c>
      <c r="V68" s="96"/>
      <c r="W68" s="358">
        <f t="shared" si="9"/>
        <v>3.665</v>
      </c>
    </row>
    <row r="69" spans="1:23" ht="24" x14ac:dyDescent="0.25">
      <c r="A69" s="128" t="str">
        <f>'10'!A69</f>
        <v>1.4.3.</v>
      </c>
      <c r="B69" s="129" t="str">
        <f>'10'!B69</f>
        <v>Строительство КЛ-6кВ от ТП-375 путем врезки в существующую 
КЛ-6кВ ТП-374-РП-20 с участком ГНБ</v>
      </c>
      <c r="C69" s="153" t="str">
        <f>'10'!C69</f>
        <v>N</v>
      </c>
      <c r="D69" s="100">
        <f>'10'!D69/1.2</f>
        <v>2.3220000000000001</v>
      </c>
      <c r="E69" s="100">
        <f>'10'!E69/1.2</f>
        <v>0</v>
      </c>
      <c r="F69" s="50" t="s">
        <v>913</v>
      </c>
      <c r="G69" s="100">
        <f t="shared" si="3"/>
        <v>2.3220000000000001</v>
      </c>
      <c r="H69" s="100">
        <f t="shared" si="4"/>
        <v>2.3220000000000001</v>
      </c>
      <c r="I69" s="100">
        <f t="shared" si="5"/>
        <v>0</v>
      </c>
      <c r="J69" s="100">
        <f>'10'!I69/1.2</f>
        <v>0</v>
      </c>
      <c r="K69" s="100">
        <f>'10'!J69/1.2</f>
        <v>0</v>
      </c>
      <c r="L69" s="100">
        <f>'10'!K69/1.2</f>
        <v>0</v>
      </c>
      <c r="M69" s="100">
        <f>'10'!L69/1.2</f>
        <v>0</v>
      </c>
      <c r="N69" s="100">
        <f>'10'!M69/1.2</f>
        <v>2.3220000000000001</v>
      </c>
      <c r="O69" s="100">
        <f>'10'!N69/1.2</f>
        <v>0</v>
      </c>
      <c r="P69" s="100">
        <f>'10'!O69/1.2</f>
        <v>0</v>
      </c>
      <c r="Q69" s="100">
        <f>'10'!P69/1.2</f>
        <v>0</v>
      </c>
      <c r="R69" s="50" t="s">
        <v>913</v>
      </c>
      <c r="S69" s="100">
        <f t="shared" si="8"/>
        <v>0</v>
      </c>
      <c r="T69" s="100">
        <f t="shared" si="6"/>
        <v>-2.3220000000000001</v>
      </c>
      <c r="U69" s="150">
        <f t="shared" si="7"/>
        <v>-100</v>
      </c>
      <c r="V69" s="96"/>
      <c r="W69" s="358">
        <f t="shared" si="9"/>
        <v>2.3220000000000001</v>
      </c>
    </row>
    <row r="70" spans="1:23" ht="24" x14ac:dyDescent="0.25">
      <c r="A70" s="128" t="str">
        <f>'10'!A70</f>
        <v>1.4.4.</v>
      </c>
      <c r="B70" s="129" t="str">
        <f>'10'!B70</f>
        <v>Строительство КВЛ-0,4кВ ТП-197 по ул. Б. Вонговская (с перераспределением нагрузки от ТП-115, ТП-114)</v>
      </c>
      <c r="C70" s="153" t="str">
        <f>'10'!C70</f>
        <v>N</v>
      </c>
      <c r="D70" s="100">
        <f>'10'!D70/1.2</f>
        <v>0.20899999999999999</v>
      </c>
      <c r="E70" s="100">
        <f>'10'!E70/1.2</f>
        <v>0</v>
      </c>
      <c r="F70" s="50" t="s">
        <v>913</v>
      </c>
      <c r="G70" s="100">
        <f t="shared" si="3"/>
        <v>0.20899999999999999</v>
      </c>
      <c r="H70" s="100">
        <f t="shared" si="4"/>
        <v>0.20899999999999999</v>
      </c>
      <c r="I70" s="100">
        <f t="shared" si="5"/>
        <v>0</v>
      </c>
      <c r="J70" s="100">
        <f>'10'!I70/1.2</f>
        <v>0</v>
      </c>
      <c r="K70" s="100">
        <f>'10'!J70/1.2</f>
        <v>0</v>
      </c>
      <c r="L70" s="100">
        <f>'10'!K70/1.2</f>
        <v>0</v>
      </c>
      <c r="M70" s="100">
        <f>'10'!L70/1.2</f>
        <v>0</v>
      </c>
      <c r="N70" s="100">
        <f>'10'!M70/1.2</f>
        <v>0.20899999999999999</v>
      </c>
      <c r="O70" s="100">
        <f>'10'!N70/1.2</f>
        <v>0</v>
      </c>
      <c r="P70" s="100">
        <f>'10'!O70/1.2</f>
        <v>0</v>
      </c>
      <c r="Q70" s="100">
        <f>'10'!P70/1.2</f>
        <v>0</v>
      </c>
      <c r="R70" s="50" t="s">
        <v>913</v>
      </c>
      <c r="S70" s="100">
        <f t="shared" si="8"/>
        <v>0</v>
      </c>
      <c r="T70" s="100">
        <f t="shared" si="6"/>
        <v>-0.20899999999999999</v>
      </c>
      <c r="U70" s="150">
        <f t="shared" si="7"/>
        <v>-100</v>
      </c>
      <c r="V70" s="96"/>
      <c r="W70" s="358">
        <f t="shared" si="9"/>
        <v>0.20899999999999999</v>
      </c>
    </row>
    <row r="71" spans="1:23" hidden="1" x14ac:dyDescent="0.25">
      <c r="A71" s="128" t="str">
        <f>'10'!A71</f>
        <v>1.4.5.</v>
      </c>
      <c r="B71" s="129" t="str">
        <f>'10'!B71</f>
        <v>Строительство КЛ-6кВ ТП-11-ТП-12 с учатком ГНБ</v>
      </c>
      <c r="C71" s="153" t="str">
        <f>'10'!C71</f>
        <v>O</v>
      </c>
      <c r="D71" s="100">
        <f>'10'!D71/1.2</f>
        <v>2.012</v>
      </c>
      <c r="E71" s="100">
        <f>'10'!E71/1.2</f>
        <v>0</v>
      </c>
      <c r="F71" s="50" t="s">
        <v>913</v>
      </c>
      <c r="G71" s="100">
        <f t="shared" si="3"/>
        <v>2.012</v>
      </c>
      <c r="H71" s="100">
        <f t="shared" si="4"/>
        <v>0</v>
      </c>
      <c r="I71" s="100">
        <f t="shared" si="5"/>
        <v>0</v>
      </c>
      <c r="J71" s="100">
        <f>'10'!I71/1.2</f>
        <v>0</v>
      </c>
      <c r="K71" s="100">
        <f>'10'!J71/1.2</f>
        <v>0</v>
      </c>
      <c r="L71" s="100">
        <f>'10'!K71/1.2</f>
        <v>0</v>
      </c>
      <c r="M71" s="100">
        <f>'10'!L71/1.2</f>
        <v>0</v>
      </c>
      <c r="N71" s="100">
        <f>'10'!M71/1.2</f>
        <v>0</v>
      </c>
      <c r="O71" s="100">
        <f>'10'!N71/1.2</f>
        <v>0</v>
      </c>
      <c r="P71" s="100">
        <f>'10'!O71/1.2</f>
        <v>0</v>
      </c>
      <c r="Q71" s="100">
        <f>'10'!P71/1.2</f>
        <v>0</v>
      </c>
      <c r="R71" s="50" t="s">
        <v>913</v>
      </c>
      <c r="S71" s="100">
        <f t="shared" si="8"/>
        <v>2.012</v>
      </c>
      <c r="T71" s="100">
        <f t="shared" si="6"/>
        <v>0</v>
      </c>
      <c r="U71" s="150">
        <f t="shared" si="7"/>
        <v>0</v>
      </c>
      <c r="V71" s="96"/>
      <c r="W71" s="358">
        <f t="shared" si="9"/>
        <v>0</v>
      </c>
    </row>
    <row r="72" spans="1:23" hidden="1" x14ac:dyDescent="0.25">
      <c r="A72" s="128" t="str">
        <f>'10'!A72</f>
        <v>1.4.6.</v>
      </c>
      <c r="B72" s="129" t="str">
        <f>'10'!B72</f>
        <v>Размещение КЛ-6кВ ТП-25-ТП-391 с участком ГНБ</v>
      </c>
      <c r="C72" s="153" t="str">
        <f>'10'!C72</f>
        <v>O</v>
      </c>
      <c r="D72" s="100">
        <f>'10'!D72/1.2</f>
        <v>2.15</v>
      </c>
      <c r="E72" s="100">
        <f>'10'!E72/1.2</f>
        <v>0</v>
      </c>
      <c r="F72" s="50" t="s">
        <v>913</v>
      </c>
      <c r="G72" s="100">
        <f t="shared" si="3"/>
        <v>2.15</v>
      </c>
      <c r="H72" s="100">
        <f t="shared" si="4"/>
        <v>0</v>
      </c>
      <c r="I72" s="100">
        <f t="shared" si="5"/>
        <v>0</v>
      </c>
      <c r="J72" s="100">
        <f>'10'!I72/1.2</f>
        <v>0</v>
      </c>
      <c r="K72" s="100">
        <f>'10'!J72/1.2</f>
        <v>0</v>
      </c>
      <c r="L72" s="100">
        <f>'10'!K72/1.2</f>
        <v>0</v>
      </c>
      <c r="M72" s="100">
        <f>'10'!L72/1.2</f>
        <v>0</v>
      </c>
      <c r="N72" s="100">
        <f>'10'!M72/1.2</f>
        <v>0</v>
      </c>
      <c r="O72" s="100">
        <f>'10'!N72/1.2</f>
        <v>0</v>
      </c>
      <c r="P72" s="100">
        <f>'10'!O72/1.2</f>
        <v>0</v>
      </c>
      <c r="Q72" s="100">
        <f>'10'!P72/1.2</f>
        <v>0</v>
      </c>
      <c r="R72" s="50" t="s">
        <v>913</v>
      </c>
      <c r="S72" s="100">
        <f t="shared" si="8"/>
        <v>2.15</v>
      </c>
      <c r="T72" s="100">
        <f t="shared" si="6"/>
        <v>0</v>
      </c>
      <c r="U72" s="150">
        <f t="shared" si="7"/>
        <v>0</v>
      </c>
      <c r="V72" s="96"/>
      <c r="W72" s="358">
        <f t="shared" si="9"/>
        <v>0</v>
      </c>
    </row>
    <row r="73" spans="1:23" x14ac:dyDescent="0.25">
      <c r="A73" s="128" t="str">
        <f>'10'!A73</f>
        <v>1.6.</v>
      </c>
      <c r="B73" s="129" t="str">
        <f>'10'!B73</f>
        <v>Прочие инвестиционные проекты, всего</v>
      </c>
      <c r="C73" s="153" t="str">
        <f>'10'!C73</f>
        <v>M-O</v>
      </c>
      <c r="D73" s="100">
        <f>'10'!D73/1.2</f>
        <v>24.645000000000003</v>
      </c>
      <c r="E73" s="100">
        <f>'10'!E73/1.2</f>
        <v>19.831288316666665</v>
      </c>
      <c r="F73" s="50" t="s">
        <v>913</v>
      </c>
      <c r="G73" s="100">
        <f t="shared" si="3"/>
        <v>4.813711683333338</v>
      </c>
      <c r="H73" s="100">
        <f t="shared" si="4"/>
        <v>8.7000000000000011</v>
      </c>
      <c r="I73" s="100">
        <f t="shared" si="5"/>
        <v>8.5279166666666661</v>
      </c>
      <c r="J73" s="100">
        <f>'10'!I73/1.2</f>
        <v>0</v>
      </c>
      <c r="K73" s="100">
        <f>'10'!J73/1.2</f>
        <v>0</v>
      </c>
      <c r="L73" s="100">
        <f>'10'!K73/1.2</f>
        <v>8.7000000000000011</v>
      </c>
      <c r="M73" s="100">
        <f>'10'!L73/1.2</f>
        <v>8.5279166666666661</v>
      </c>
      <c r="N73" s="100">
        <f>'10'!M73/1.2</f>
        <v>0</v>
      </c>
      <c r="O73" s="100">
        <f>'10'!N73/1.2</f>
        <v>0</v>
      </c>
      <c r="P73" s="100">
        <f>'10'!O73/1.2</f>
        <v>0</v>
      </c>
      <c r="Q73" s="100">
        <f>'10'!P73/1.2</f>
        <v>0</v>
      </c>
      <c r="R73" s="50" t="s">
        <v>913</v>
      </c>
      <c r="S73" s="100">
        <f t="shared" si="8"/>
        <v>-3.8862883166666631</v>
      </c>
      <c r="T73" s="100">
        <f t="shared" si="6"/>
        <v>-0.17208333333333492</v>
      </c>
      <c r="U73" s="150">
        <f t="shared" si="7"/>
        <v>-1.9779693486590217</v>
      </c>
      <c r="V73" s="96"/>
      <c r="W73" s="358">
        <f t="shared" si="9"/>
        <v>8.7000000000000011</v>
      </c>
    </row>
    <row r="74" spans="1:23" hidden="1" x14ac:dyDescent="0.25">
      <c r="A74" s="128" t="str">
        <f>'10'!A74</f>
        <v>1.6.1.</v>
      </c>
      <c r="B74" s="129" t="str">
        <f>'10'!B74</f>
        <v>По программе энергосбережения и повышения энергетической эффективности</v>
      </c>
      <c r="C74" s="153">
        <f>'10'!C74</f>
        <v>0</v>
      </c>
      <c r="D74" s="100">
        <f>'10'!D74/1.2</f>
        <v>0</v>
      </c>
      <c r="E74" s="100">
        <f>'10'!E74/1.2</f>
        <v>0</v>
      </c>
      <c r="F74" s="50" t="s">
        <v>913</v>
      </c>
      <c r="G74" s="100">
        <f t="shared" si="3"/>
        <v>0</v>
      </c>
      <c r="H74" s="100">
        <f t="shared" si="4"/>
        <v>0</v>
      </c>
      <c r="I74" s="100">
        <f t="shared" si="5"/>
        <v>0</v>
      </c>
      <c r="J74" s="100">
        <f>'10'!I74/1.2</f>
        <v>0</v>
      </c>
      <c r="K74" s="100">
        <f>'10'!J74/1.2</f>
        <v>0</v>
      </c>
      <c r="L74" s="100">
        <f>'10'!K74/1.2</f>
        <v>0</v>
      </c>
      <c r="M74" s="100">
        <f>'10'!L74/1.2</f>
        <v>0</v>
      </c>
      <c r="N74" s="100">
        <f>'10'!M74/1.2</f>
        <v>0</v>
      </c>
      <c r="O74" s="100">
        <f>'10'!N74/1.2</f>
        <v>0</v>
      </c>
      <c r="P74" s="100">
        <f>'10'!O74/1.2</f>
        <v>0</v>
      </c>
      <c r="Q74" s="100">
        <f>'10'!P74/1.2</f>
        <v>0</v>
      </c>
      <c r="R74" s="50" t="s">
        <v>913</v>
      </c>
      <c r="S74" s="100">
        <f t="shared" si="8"/>
        <v>0</v>
      </c>
      <c r="T74" s="100">
        <f t="shared" si="6"/>
        <v>0</v>
      </c>
      <c r="U74" s="150">
        <f t="shared" si="7"/>
        <v>0</v>
      </c>
      <c r="V74" s="96"/>
      <c r="W74" s="358">
        <f t="shared" si="9"/>
        <v>0</v>
      </c>
    </row>
    <row r="75" spans="1:23" x14ac:dyDescent="0.25">
      <c r="A75" s="128" t="str">
        <f>'10'!A75</f>
        <v>1.6.1.</v>
      </c>
      <c r="B75" s="129" t="str">
        <f>'10'!B75</f>
        <v>Приобретение автотранспортных средств</v>
      </c>
      <c r="C75" s="153" t="str">
        <f>'10'!C75</f>
        <v>M-O</v>
      </c>
      <c r="D75" s="100">
        <f>'10'!D75/1.2</f>
        <v>24.645000000000003</v>
      </c>
      <c r="E75" s="100">
        <f>'10'!E75/1.2</f>
        <v>19.831288316666665</v>
      </c>
      <c r="F75" s="50" t="s">
        <v>913</v>
      </c>
      <c r="G75" s="100">
        <f t="shared" si="3"/>
        <v>4.813711683333338</v>
      </c>
      <c r="H75" s="100">
        <f t="shared" si="4"/>
        <v>8.7000000000000011</v>
      </c>
      <c r="I75" s="100">
        <f t="shared" si="5"/>
        <v>8.5279166666666661</v>
      </c>
      <c r="J75" s="100">
        <f>'10'!I75/1.2</f>
        <v>0</v>
      </c>
      <c r="K75" s="100">
        <f>'10'!J75/1.2</f>
        <v>0</v>
      </c>
      <c r="L75" s="100">
        <f>'10'!K75/1.2</f>
        <v>8.7000000000000011</v>
      </c>
      <c r="M75" s="100">
        <f>'10'!L75/1.2</f>
        <v>8.5279166666666661</v>
      </c>
      <c r="N75" s="100">
        <f>'10'!M75/1.2</f>
        <v>0</v>
      </c>
      <c r="O75" s="100">
        <f>'10'!N75/1.2</f>
        <v>0</v>
      </c>
      <c r="P75" s="100">
        <f>'10'!O75/1.2</f>
        <v>0</v>
      </c>
      <c r="Q75" s="100">
        <f>'10'!P75/1.2</f>
        <v>0</v>
      </c>
      <c r="R75" s="50" t="s">
        <v>913</v>
      </c>
      <c r="S75" s="100">
        <f t="shared" si="8"/>
        <v>-3.8862883166666631</v>
      </c>
      <c r="T75" s="100">
        <f t="shared" si="6"/>
        <v>-0.17208333333333492</v>
      </c>
      <c r="U75" s="150">
        <f t="shared" si="7"/>
        <v>-1.9779693486590217</v>
      </c>
      <c r="V75" s="96"/>
      <c r="W75" s="358">
        <f t="shared" si="9"/>
        <v>8.7000000000000011</v>
      </c>
    </row>
    <row r="76" spans="1:23" ht="24" hidden="1" x14ac:dyDescent="0.25">
      <c r="A76" s="128" t="str">
        <f>'10'!A76</f>
        <v>1.6.1.1.</v>
      </c>
      <c r="B76" s="129" t="str">
        <f>'10'!B76</f>
        <v>Приобретение автомобиля для перевозки персонала - 2 шт.</v>
      </c>
      <c r="C76" s="153" t="str">
        <f>'10'!C76</f>
        <v>M</v>
      </c>
      <c r="D76" s="100">
        <f>'10'!D76/1.2</f>
        <v>1.62</v>
      </c>
      <c r="E76" s="100">
        <f>'10'!E76/1.2</f>
        <v>14.503788316666666</v>
      </c>
      <c r="F76" s="50" t="s">
        <v>913</v>
      </c>
      <c r="G76" s="100">
        <f t="shared" si="3"/>
        <v>-12.883788316666667</v>
      </c>
      <c r="H76" s="100">
        <f t="shared" si="4"/>
        <v>0</v>
      </c>
      <c r="I76" s="100">
        <f t="shared" si="5"/>
        <v>0</v>
      </c>
      <c r="J76" s="100">
        <f>'10'!I76/1.2</f>
        <v>0</v>
      </c>
      <c r="K76" s="100">
        <f>'10'!J76/1.2</f>
        <v>0</v>
      </c>
      <c r="L76" s="100">
        <f>'10'!K76/1.2</f>
        <v>0</v>
      </c>
      <c r="M76" s="100">
        <f>'10'!L76/1.2</f>
        <v>0</v>
      </c>
      <c r="N76" s="100">
        <f>'10'!M76/1.2</f>
        <v>0</v>
      </c>
      <c r="O76" s="100">
        <f>'10'!N76/1.2</f>
        <v>0</v>
      </c>
      <c r="P76" s="100">
        <f>'10'!O76/1.2</f>
        <v>0</v>
      </c>
      <c r="Q76" s="100">
        <f>'10'!P76/1.2</f>
        <v>0</v>
      </c>
      <c r="R76" s="50" t="s">
        <v>913</v>
      </c>
      <c r="S76" s="100">
        <f t="shared" si="8"/>
        <v>-12.883788316666667</v>
      </c>
      <c r="T76" s="100">
        <f t="shared" si="6"/>
        <v>0</v>
      </c>
      <c r="U76" s="150">
        <f t="shared" si="7"/>
        <v>0</v>
      </c>
      <c r="V76" s="96"/>
      <c r="W76" s="358">
        <f t="shared" si="9"/>
        <v>0</v>
      </c>
    </row>
    <row r="77" spans="1:23" ht="24" hidden="1" x14ac:dyDescent="0.25">
      <c r="A77" s="128" t="str">
        <f>'10'!A77</f>
        <v>1.6.1.2.</v>
      </c>
      <c r="B77" s="129" t="str">
        <f>'10'!B77</f>
        <v>Приобретение автоподъемник АП-18А</v>
      </c>
      <c r="C77" s="153" t="str">
        <f>'10'!C77</f>
        <v>M</v>
      </c>
      <c r="D77" s="100">
        <f>'10'!D77/1.2</f>
        <v>5.3250000000000002</v>
      </c>
      <c r="E77" s="100">
        <f>'10'!E77/1.2</f>
        <v>5.3274999999999997</v>
      </c>
      <c r="F77" s="50" t="s">
        <v>913</v>
      </c>
      <c r="G77" s="100">
        <f t="shared" si="3"/>
        <v>-2.4999999999995026E-3</v>
      </c>
      <c r="H77" s="100">
        <f t="shared" si="4"/>
        <v>0</v>
      </c>
      <c r="I77" s="100">
        <f t="shared" si="5"/>
        <v>0</v>
      </c>
      <c r="J77" s="100">
        <f>'10'!I77/1.2</f>
        <v>0</v>
      </c>
      <c r="K77" s="100">
        <f>'10'!J77/1.2</f>
        <v>0</v>
      </c>
      <c r="L77" s="100">
        <f>'10'!K77/1.2</f>
        <v>0</v>
      </c>
      <c r="M77" s="100">
        <f>'10'!L77/1.2</f>
        <v>0</v>
      </c>
      <c r="N77" s="100">
        <f>'10'!M77/1.2</f>
        <v>0</v>
      </c>
      <c r="O77" s="100">
        <f>'10'!N77/1.2</f>
        <v>0</v>
      </c>
      <c r="P77" s="100">
        <f>'10'!O77/1.2</f>
        <v>0</v>
      </c>
      <c r="Q77" s="100">
        <f>'10'!P77/1.2</f>
        <v>0</v>
      </c>
      <c r="R77" s="50" t="s">
        <v>913</v>
      </c>
      <c r="S77" s="100">
        <f t="shared" si="8"/>
        <v>-2.4999999999995026E-3</v>
      </c>
      <c r="T77" s="100">
        <f t="shared" si="6"/>
        <v>0</v>
      </c>
      <c r="U77" s="150">
        <f t="shared" si="7"/>
        <v>0</v>
      </c>
      <c r="V77" s="96"/>
      <c r="W77" s="358">
        <f t="shared" si="9"/>
        <v>0</v>
      </c>
    </row>
    <row r="78" spans="1:23" ht="24" x14ac:dyDescent="0.25">
      <c r="A78" s="128" t="str">
        <f>'10'!A78</f>
        <v>1.6.1.3.</v>
      </c>
      <c r="B78" s="129" t="str">
        <f>'10'!B78</f>
        <v>Приобретение УАЗ 390995 - 2 шт.</v>
      </c>
      <c r="C78" s="153" t="str">
        <f>'10'!C78</f>
        <v>N</v>
      </c>
      <c r="D78" s="100">
        <f>'10'!D78/1.2</f>
        <v>2</v>
      </c>
      <c r="E78" s="100">
        <f>'10'!E78/1.2</f>
        <v>0</v>
      </c>
      <c r="F78" s="50" t="s">
        <v>913</v>
      </c>
      <c r="G78" s="100">
        <f t="shared" si="3"/>
        <v>2</v>
      </c>
      <c r="H78" s="100">
        <f t="shared" si="4"/>
        <v>2</v>
      </c>
      <c r="I78" s="100">
        <f t="shared" si="5"/>
        <v>1.9004166666666666</v>
      </c>
      <c r="J78" s="100">
        <f>'10'!I78/1.2</f>
        <v>0</v>
      </c>
      <c r="K78" s="100">
        <f>'10'!J78/1.2</f>
        <v>0</v>
      </c>
      <c r="L78" s="100">
        <f>'10'!K78/1.2</f>
        <v>2</v>
      </c>
      <c r="M78" s="100">
        <f>'10'!L78/1.2</f>
        <v>1.9004166666666666</v>
      </c>
      <c r="N78" s="100">
        <f>'10'!M78/1.2</f>
        <v>0</v>
      </c>
      <c r="O78" s="100">
        <f>'10'!N78/1.2</f>
        <v>0</v>
      </c>
      <c r="P78" s="100">
        <f>'10'!O78/1.2</f>
        <v>0</v>
      </c>
      <c r="Q78" s="100">
        <f>'10'!P78/1.2</f>
        <v>0</v>
      </c>
      <c r="R78" s="50" t="s">
        <v>913</v>
      </c>
      <c r="S78" s="100">
        <f t="shared" si="8"/>
        <v>0</v>
      </c>
      <c r="T78" s="100">
        <f t="shared" si="6"/>
        <v>-9.9583333333333357E-2</v>
      </c>
      <c r="U78" s="150">
        <f t="shared" si="7"/>
        <v>-4.9791666666666679</v>
      </c>
      <c r="V78" s="96"/>
      <c r="W78" s="358">
        <f t="shared" si="9"/>
        <v>2</v>
      </c>
    </row>
    <row r="79" spans="1:23" ht="24" x14ac:dyDescent="0.25">
      <c r="A79" s="128" t="str">
        <f>'10'!A79</f>
        <v>1.6.1.4.</v>
      </c>
      <c r="B79" s="129" t="str">
        <f>'10'!B79</f>
        <v xml:space="preserve">Приобретение автоподъемник АП-18А </v>
      </c>
      <c r="C79" s="153" t="str">
        <f>'10'!C79</f>
        <v>N</v>
      </c>
      <c r="D79" s="100">
        <f>'10'!D79/1.2</f>
        <v>6.7000000000000011</v>
      </c>
      <c r="E79" s="100">
        <f>'10'!E79/1.2</f>
        <v>0</v>
      </c>
      <c r="F79" s="50" t="s">
        <v>913</v>
      </c>
      <c r="G79" s="100">
        <f t="shared" si="3"/>
        <v>6.7000000000000011</v>
      </c>
      <c r="H79" s="100">
        <f t="shared" si="4"/>
        <v>6.7000000000000011</v>
      </c>
      <c r="I79" s="100">
        <f t="shared" si="5"/>
        <v>6.6275000000000004</v>
      </c>
      <c r="J79" s="100">
        <f>'10'!I79/1.2</f>
        <v>0</v>
      </c>
      <c r="K79" s="100">
        <f>'10'!J79/1.2</f>
        <v>0</v>
      </c>
      <c r="L79" s="100">
        <f>'10'!K79/1.2</f>
        <v>6.7000000000000011</v>
      </c>
      <c r="M79" s="100">
        <f>'10'!L79/1.2</f>
        <v>6.6275000000000004</v>
      </c>
      <c r="N79" s="100">
        <f>'10'!M79/1.2</f>
        <v>0</v>
      </c>
      <c r="O79" s="100">
        <f>'10'!N79/1.2</f>
        <v>0</v>
      </c>
      <c r="P79" s="100">
        <f>'10'!O79/1.2</f>
        <v>0</v>
      </c>
      <c r="Q79" s="100">
        <f>'10'!P79/1.2</f>
        <v>0</v>
      </c>
      <c r="R79" s="50" t="s">
        <v>913</v>
      </c>
      <c r="S79" s="100">
        <f t="shared" si="8"/>
        <v>0</v>
      </c>
      <c r="T79" s="100">
        <f t="shared" si="6"/>
        <v>-7.2500000000000675E-2</v>
      </c>
      <c r="U79" s="150">
        <f t="shared" si="7"/>
        <v>-1.0820895522388159</v>
      </c>
      <c r="V79" s="96"/>
      <c r="W79" s="358">
        <f t="shared" si="9"/>
        <v>6.7000000000000011</v>
      </c>
    </row>
    <row r="80" spans="1:23" ht="24" hidden="1" x14ac:dyDescent="0.25">
      <c r="A80" s="128" t="str">
        <f>'10'!A80</f>
        <v>1.6.1.5.</v>
      </c>
      <c r="B80" s="129" t="str">
        <f>'10'!B80</f>
        <v>Приобретение УАЗ 390995 - 2 шт.</v>
      </c>
      <c r="C80" s="153" t="str">
        <f>'10'!C80</f>
        <v>O</v>
      </c>
      <c r="D80" s="100">
        <f>'10'!D80/1.2</f>
        <v>2.3999999999999986</v>
      </c>
      <c r="E80" s="100">
        <f>'10'!E80/1.2</f>
        <v>0</v>
      </c>
      <c r="F80" s="50" t="s">
        <v>913</v>
      </c>
      <c r="G80" s="100">
        <f t="shared" si="3"/>
        <v>2.3999999999999986</v>
      </c>
      <c r="H80" s="100">
        <f t="shared" si="4"/>
        <v>0</v>
      </c>
      <c r="I80" s="100">
        <f t="shared" si="5"/>
        <v>0</v>
      </c>
      <c r="J80" s="100">
        <f>'10'!I80/1.2</f>
        <v>0</v>
      </c>
      <c r="K80" s="100">
        <f>'10'!J80/1.2</f>
        <v>0</v>
      </c>
      <c r="L80" s="100">
        <f>'10'!K80/1.2</f>
        <v>0</v>
      </c>
      <c r="M80" s="100">
        <f>'10'!L80/1.2</f>
        <v>0</v>
      </c>
      <c r="N80" s="100">
        <f>'10'!M80/1.2</f>
        <v>0</v>
      </c>
      <c r="O80" s="100">
        <f>'10'!N80/1.2</f>
        <v>0</v>
      </c>
      <c r="P80" s="100">
        <f>'10'!O80/1.2</f>
        <v>0</v>
      </c>
      <c r="Q80" s="100">
        <f>'10'!P80/1.2</f>
        <v>0</v>
      </c>
      <c r="R80" s="50" t="s">
        <v>913</v>
      </c>
      <c r="S80" s="100">
        <f t="shared" si="8"/>
        <v>2.3999999999999986</v>
      </c>
      <c r="T80" s="100">
        <f t="shared" si="6"/>
        <v>0</v>
      </c>
      <c r="U80" s="150">
        <f t="shared" si="7"/>
        <v>0</v>
      </c>
      <c r="V80" s="96"/>
      <c r="W80" s="358">
        <f t="shared" si="9"/>
        <v>0</v>
      </c>
    </row>
    <row r="81" spans="1:23" ht="24" hidden="1" x14ac:dyDescent="0.25">
      <c r="A81" s="128" t="str">
        <f>'10'!A81</f>
        <v>1.6.1.6.</v>
      </c>
      <c r="B81" s="129" t="str">
        <f>'10'!B81</f>
        <v>Приобретение автоподъемник АП-18А</v>
      </c>
      <c r="C81" s="153" t="str">
        <f>'10'!C81</f>
        <v>O</v>
      </c>
      <c r="D81" s="100">
        <f>'10'!D81/1.2</f>
        <v>6.6000000000000005</v>
      </c>
      <c r="E81" s="100">
        <f>'10'!E81/1.2</f>
        <v>0</v>
      </c>
      <c r="F81" s="50" t="s">
        <v>913</v>
      </c>
      <c r="G81" s="100">
        <f t="shared" si="3"/>
        <v>6.6000000000000005</v>
      </c>
      <c r="H81" s="100">
        <f t="shared" si="4"/>
        <v>0</v>
      </c>
      <c r="I81" s="100">
        <f t="shared" si="5"/>
        <v>0</v>
      </c>
      <c r="J81" s="100">
        <f>'10'!I81/1.2</f>
        <v>0</v>
      </c>
      <c r="K81" s="100">
        <f>'10'!J81/1.2</f>
        <v>0</v>
      </c>
      <c r="L81" s="100">
        <f>'10'!K81/1.2</f>
        <v>0</v>
      </c>
      <c r="M81" s="100">
        <f>'10'!L81/1.2</f>
        <v>0</v>
      </c>
      <c r="N81" s="100">
        <f>'10'!M81/1.2</f>
        <v>0</v>
      </c>
      <c r="O81" s="100">
        <f>'10'!N81/1.2</f>
        <v>0</v>
      </c>
      <c r="P81" s="100">
        <f>'10'!O81/1.2</f>
        <v>0</v>
      </c>
      <c r="Q81" s="100">
        <f>'10'!P81/1.2</f>
        <v>0</v>
      </c>
      <c r="R81" s="50" t="s">
        <v>913</v>
      </c>
      <c r="S81" s="100">
        <f t="shared" si="8"/>
        <v>6.6000000000000005</v>
      </c>
      <c r="T81" s="100">
        <f t="shared" si="6"/>
        <v>0</v>
      </c>
      <c r="U81" s="150">
        <f t="shared" si="7"/>
        <v>0</v>
      </c>
      <c r="V81" s="96"/>
      <c r="W81" s="358">
        <f t="shared" si="9"/>
        <v>0</v>
      </c>
    </row>
  </sheetData>
  <autoFilter ref="A17:X81">
    <filterColumn colId="22">
      <customFilters>
        <customFilter operator="notEqual" val=" "/>
      </customFilters>
    </filterColumn>
  </autoFilter>
  <mergeCells count="26">
    <mergeCell ref="A14:A16"/>
    <mergeCell ref="B14:B16"/>
    <mergeCell ref="C14:C16"/>
    <mergeCell ref="D14:D16"/>
    <mergeCell ref="E14:E16"/>
    <mergeCell ref="T2:V2"/>
    <mergeCell ref="A3:V3"/>
    <mergeCell ref="G6:P6"/>
    <mergeCell ref="G7:P7"/>
    <mergeCell ref="H11:Q11"/>
    <mergeCell ref="H4:I4"/>
    <mergeCell ref="H12:Q12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H14:Q14"/>
    <mergeCell ref="R14:S14"/>
    <mergeCell ref="F14:G14"/>
  </mergeCells>
  <pageMargins left="0.39370078740157483" right="0.39370078740157483" top="0.78740157480314965" bottom="0.39370078740157483" header="0.19685039370078741" footer="0.19685039370078741"/>
  <pageSetup paperSize="9" scale="5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CCFFCC"/>
    <pageSetUpPr fitToPage="1"/>
  </sheetPr>
  <dimension ref="A1:CA85"/>
  <sheetViews>
    <sheetView zoomScaleNormal="100" workbookViewId="0">
      <pane xSplit="11" ySplit="20" topLeftCell="AZ21" activePane="bottomRight" state="frozen"/>
      <selection pane="topRight" activeCell="L1" sqref="L1"/>
      <selection pane="bottomLeft" activeCell="A21" sqref="A21"/>
      <selection pane="bottomRight" activeCell="BJ31" sqref="BJ31"/>
    </sheetView>
  </sheetViews>
  <sheetFormatPr defaultRowHeight="15.75" outlineLevelRow="1" x14ac:dyDescent="0.25"/>
  <cols>
    <col min="1" max="1" width="7.28515625" style="1" customWidth="1"/>
    <col min="2" max="2" width="60.85546875" style="1" customWidth="1"/>
    <col min="3" max="4" width="9.7109375" style="1" customWidth="1"/>
    <col min="5" max="5" width="6.7109375" style="1" customWidth="1"/>
    <col min="6" max="11" width="5.7109375" style="1" customWidth="1"/>
    <col min="12" max="12" width="6.7109375" style="1" customWidth="1"/>
    <col min="13" max="18" width="5.7109375" style="1" customWidth="1"/>
    <col min="19" max="19" width="6.7109375" style="1" customWidth="1"/>
    <col min="20" max="25" width="5.7109375" style="1" customWidth="1"/>
    <col min="26" max="26" width="6.7109375" style="1" customWidth="1"/>
    <col min="27" max="32" width="5.7109375" style="1" customWidth="1"/>
    <col min="33" max="33" width="6.7109375" style="1" customWidth="1"/>
    <col min="34" max="39" width="5.7109375" style="1" customWidth="1"/>
    <col min="40" max="40" width="6.7109375" style="1" customWidth="1"/>
    <col min="41" max="46" width="5.7109375" style="1" customWidth="1"/>
    <col min="47" max="47" width="6.7109375" style="1" customWidth="1"/>
    <col min="48" max="53" width="5.7109375" style="1" customWidth="1"/>
    <col min="54" max="54" width="6.7109375" style="1" customWidth="1"/>
    <col min="55" max="60" width="5.7109375" style="1" customWidth="1"/>
    <col min="61" max="61" width="6.7109375" style="1" customWidth="1"/>
    <col min="62" max="67" width="5.7109375" style="1" customWidth="1"/>
    <col min="68" max="68" width="6.7109375" style="1" customWidth="1"/>
    <col min="69" max="74" width="5.7109375" style="1" customWidth="1"/>
    <col min="75" max="75" width="6.7109375" style="1" customWidth="1"/>
    <col min="76" max="76" width="4.7109375" style="1" customWidth="1"/>
    <col min="77" max="77" width="7.7109375" style="1" customWidth="1"/>
    <col min="78" max="78" width="4.7109375" style="1" customWidth="1"/>
    <col min="79" max="79" width="10.42578125" style="1" customWidth="1"/>
    <col min="80" max="16384" width="9.140625" style="1"/>
  </cols>
  <sheetData>
    <row r="1" spans="1:79" s="5" customFormat="1" ht="10.5" x14ac:dyDescent="0.2">
      <c r="CA1" s="6" t="s">
        <v>670</v>
      </c>
    </row>
    <row r="2" spans="1:79" s="5" customFormat="1" ht="19.5" customHeight="1" outlineLevel="1" x14ac:dyDescent="0.2">
      <c r="BX2" s="140"/>
      <c r="BY2" s="408" t="s">
        <v>11</v>
      </c>
      <c r="BZ2" s="408"/>
      <c r="CA2" s="408"/>
    </row>
    <row r="3" spans="1:79" s="84" customFormat="1" ht="9.75" outlineLevel="1" x14ac:dyDescent="0.15">
      <c r="A3" s="532" t="s">
        <v>671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532"/>
      <c r="R3" s="532"/>
      <c r="S3" s="532"/>
      <c r="T3" s="532"/>
      <c r="U3" s="532"/>
      <c r="V3" s="532"/>
      <c r="W3" s="532"/>
      <c r="X3" s="532"/>
      <c r="Y3" s="532"/>
      <c r="Z3" s="532"/>
      <c r="AA3" s="532"/>
      <c r="AB3" s="532"/>
      <c r="AC3" s="532"/>
      <c r="AD3" s="532"/>
      <c r="AE3" s="532"/>
      <c r="AF3" s="532"/>
      <c r="AG3" s="532"/>
      <c r="AH3" s="532"/>
      <c r="AI3" s="532"/>
      <c r="AJ3" s="532"/>
      <c r="AK3" s="532"/>
      <c r="AL3" s="532"/>
      <c r="AM3" s="532"/>
    </row>
    <row r="4" spans="1:79" s="84" customFormat="1" ht="9.75" outlineLevel="1" x14ac:dyDescent="0.15">
      <c r="N4" s="85" t="s">
        <v>649</v>
      </c>
      <c r="O4" s="533" t="str">
        <f>'10'!G4</f>
        <v>3</v>
      </c>
      <c r="P4" s="533"/>
      <c r="Q4" s="532" t="s">
        <v>666</v>
      </c>
      <c r="R4" s="532"/>
      <c r="S4" s="154" t="str">
        <f>'10'!J4</f>
        <v>2023</v>
      </c>
      <c r="T4" s="84" t="s">
        <v>651</v>
      </c>
    </row>
    <row r="5" spans="1:79" ht="9" customHeight="1" outlineLevel="1" x14ac:dyDescent="0.25"/>
    <row r="6" spans="1:79" s="84" customFormat="1" ht="12.75" customHeight="1" outlineLevel="1" x14ac:dyDescent="0.15">
      <c r="M6" s="85" t="s">
        <v>13</v>
      </c>
      <c r="N6" s="534" t="s">
        <v>906</v>
      </c>
      <c r="O6" s="534"/>
      <c r="P6" s="534"/>
      <c r="Q6" s="534"/>
      <c r="R6" s="534"/>
      <c r="S6" s="534"/>
      <c r="T6" s="534"/>
      <c r="U6" s="534"/>
      <c r="V6" s="534"/>
      <c r="W6" s="534"/>
      <c r="X6" s="534"/>
      <c r="Y6" s="534"/>
      <c r="Z6" s="534"/>
    </row>
    <row r="7" spans="1:79" s="34" customFormat="1" ht="10.5" customHeight="1" outlineLevel="1" x14ac:dyDescent="0.15">
      <c r="N7" s="414" t="s">
        <v>14</v>
      </c>
      <c r="O7" s="414"/>
      <c r="P7" s="414"/>
      <c r="Q7" s="414"/>
      <c r="R7" s="414"/>
      <c r="S7" s="414"/>
      <c r="T7" s="414"/>
      <c r="U7" s="414"/>
      <c r="V7" s="414"/>
      <c r="W7" s="414"/>
      <c r="X7" s="414"/>
      <c r="Y7" s="414"/>
      <c r="Z7" s="414"/>
      <c r="AA7" s="143"/>
      <c r="AJ7" s="143"/>
      <c r="AK7" s="143"/>
    </row>
    <row r="8" spans="1:79" ht="9" customHeight="1" outlineLevel="1" x14ac:dyDescent="0.25"/>
    <row r="9" spans="1:79" s="84" customFormat="1" ht="9.75" outlineLevel="1" x14ac:dyDescent="0.15">
      <c r="R9" s="85" t="s">
        <v>15</v>
      </c>
      <c r="S9" s="154" t="str">
        <f>'10'!J9</f>
        <v>2023</v>
      </c>
      <c r="T9" s="84" t="s">
        <v>16</v>
      </c>
      <c r="Z9" s="85"/>
    </row>
    <row r="10" spans="1:79" ht="9" customHeight="1" outlineLevel="1" x14ac:dyDescent="0.25"/>
    <row r="11" spans="1:79" s="84" customFormat="1" ht="9.75" outlineLevel="1" x14ac:dyDescent="0.15">
      <c r="P11" s="85" t="s">
        <v>17</v>
      </c>
      <c r="Q11" s="535" t="s">
        <v>920</v>
      </c>
      <c r="R11" s="535"/>
      <c r="S11" s="535"/>
      <c r="T11" s="535"/>
      <c r="U11" s="535"/>
      <c r="V11" s="535"/>
      <c r="W11" s="535"/>
      <c r="X11" s="535"/>
      <c r="Y11" s="535"/>
      <c r="Z11" s="535"/>
      <c r="AA11" s="535"/>
      <c r="AB11" s="535"/>
      <c r="AC11" s="86"/>
      <c r="AD11" s="86"/>
      <c r="AE11" s="86"/>
      <c r="AF11" s="86"/>
    </row>
    <row r="12" spans="1:79" s="34" customFormat="1" ht="8.25" outlineLevel="1" x14ac:dyDescent="0.15">
      <c r="Q12" s="412" t="s">
        <v>18</v>
      </c>
      <c r="R12" s="412"/>
      <c r="S12" s="412"/>
      <c r="T12" s="412"/>
      <c r="U12" s="412"/>
      <c r="V12" s="412"/>
      <c r="W12" s="412"/>
      <c r="X12" s="412"/>
      <c r="Y12" s="412"/>
      <c r="Z12" s="412"/>
      <c r="AA12" s="412"/>
      <c r="AB12" s="412"/>
      <c r="AC12" s="143"/>
      <c r="AD12" s="143"/>
      <c r="AE12" s="143"/>
      <c r="AF12" s="143"/>
    </row>
    <row r="13" spans="1:79" s="5" customFormat="1" ht="9" customHeight="1" x14ac:dyDescent="0.2"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79" s="2" customFormat="1" ht="15" customHeight="1" x14ac:dyDescent="0.2">
      <c r="A14" s="536" t="s">
        <v>21</v>
      </c>
      <c r="B14" s="536" t="s">
        <v>22</v>
      </c>
      <c r="C14" s="536" t="s">
        <v>19</v>
      </c>
      <c r="D14" s="536" t="s">
        <v>672</v>
      </c>
      <c r="E14" s="538" t="s">
        <v>673</v>
      </c>
      <c r="F14" s="539"/>
      <c r="G14" s="539"/>
      <c r="H14" s="539"/>
      <c r="I14" s="539"/>
      <c r="J14" s="539"/>
      <c r="K14" s="539"/>
      <c r="L14" s="539"/>
      <c r="M14" s="539"/>
      <c r="N14" s="539"/>
      <c r="O14" s="539"/>
      <c r="P14" s="539"/>
      <c r="Q14" s="539"/>
      <c r="R14" s="539"/>
      <c r="S14" s="539"/>
      <c r="T14" s="539"/>
      <c r="U14" s="539"/>
      <c r="V14" s="539"/>
      <c r="W14" s="539"/>
      <c r="X14" s="539"/>
      <c r="Y14" s="539"/>
      <c r="Z14" s="539"/>
      <c r="AA14" s="539"/>
      <c r="AB14" s="539"/>
      <c r="AC14" s="539"/>
      <c r="AD14" s="539"/>
      <c r="AE14" s="539"/>
      <c r="AF14" s="539"/>
      <c r="AG14" s="539"/>
      <c r="AH14" s="539"/>
      <c r="AI14" s="539"/>
      <c r="AJ14" s="539"/>
      <c r="AK14" s="539"/>
      <c r="AL14" s="539"/>
      <c r="AM14" s="539"/>
      <c r="AN14" s="543" t="s">
        <v>1057</v>
      </c>
      <c r="AO14" s="543"/>
      <c r="AP14" s="543"/>
      <c r="AQ14" s="543"/>
      <c r="AR14" s="543"/>
      <c r="AS14" s="543"/>
      <c r="AT14" s="543"/>
      <c r="AU14" s="543"/>
      <c r="AV14" s="543"/>
      <c r="AW14" s="543"/>
      <c r="AX14" s="543"/>
      <c r="AY14" s="543"/>
      <c r="AZ14" s="543"/>
      <c r="BA14" s="543"/>
      <c r="BB14" s="543"/>
      <c r="BC14" s="543"/>
      <c r="BD14" s="543"/>
      <c r="BE14" s="543"/>
      <c r="BF14" s="543"/>
      <c r="BG14" s="543"/>
      <c r="BH14" s="543"/>
      <c r="BI14" s="543"/>
      <c r="BJ14" s="543"/>
      <c r="BK14" s="543"/>
      <c r="BL14" s="543"/>
      <c r="BM14" s="543"/>
      <c r="BN14" s="543"/>
      <c r="BO14" s="543"/>
      <c r="BP14" s="543"/>
      <c r="BQ14" s="543"/>
      <c r="BR14" s="543"/>
      <c r="BS14" s="543"/>
      <c r="BT14" s="543"/>
      <c r="BU14" s="543"/>
      <c r="BV14" s="544"/>
      <c r="BW14" s="402" t="s">
        <v>674</v>
      </c>
      <c r="BX14" s="403"/>
      <c r="BY14" s="403"/>
      <c r="BZ14" s="404"/>
      <c r="CA14" s="536" t="s">
        <v>9</v>
      </c>
    </row>
    <row r="15" spans="1:79" s="2" customFormat="1" ht="15" customHeight="1" x14ac:dyDescent="0.2">
      <c r="A15" s="537"/>
      <c r="B15" s="537"/>
      <c r="C15" s="537"/>
      <c r="D15" s="537"/>
      <c r="E15" s="399" t="s">
        <v>0</v>
      </c>
      <c r="F15" s="400"/>
      <c r="G15" s="400"/>
      <c r="H15" s="400"/>
      <c r="I15" s="400"/>
      <c r="J15" s="400"/>
      <c r="K15" s="400"/>
      <c r="L15" s="400"/>
      <c r="M15" s="400"/>
      <c r="N15" s="400"/>
      <c r="O15" s="400"/>
      <c r="P15" s="400"/>
      <c r="Q15" s="400"/>
      <c r="R15" s="400"/>
      <c r="S15" s="400"/>
      <c r="T15" s="400"/>
      <c r="U15" s="400"/>
      <c r="V15" s="400"/>
      <c r="W15" s="400"/>
      <c r="X15" s="400"/>
      <c r="Y15" s="400"/>
      <c r="Z15" s="400"/>
      <c r="AA15" s="400"/>
      <c r="AB15" s="400"/>
      <c r="AC15" s="400"/>
      <c r="AD15" s="400"/>
      <c r="AE15" s="400"/>
      <c r="AF15" s="400"/>
      <c r="AG15" s="400"/>
      <c r="AH15" s="400"/>
      <c r="AI15" s="400"/>
      <c r="AJ15" s="400"/>
      <c r="AK15" s="400"/>
      <c r="AL15" s="400"/>
      <c r="AM15" s="401"/>
      <c r="AN15" s="399" t="s">
        <v>5</v>
      </c>
      <c r="AO15" s="400"/>
      <c r="AP15" s="400"/>
      <c r="AQ15" s="400"/>
      <c r="AR15" s="400"/>
      <c r="AS15" s="400"/>
      <c r="AT15" s="400"/>
      <c r="AU15" s="400"/>
      <c r="AV15" s="400"/>
      <c r="AW15" s="400"/>
      <c r="AX15" s="400"/>
      <c r="AY15" s="400"/>
      <c r="AZ15" s="400"/>
      <c r="BA15" s="400"/>
      <c r="BB15" s="400"/>
      <c r="BC15" s="400"/>
      <c r="BD15" s="400"/>
      <c r="BE15" s="400"/>
      <c r="BF15" s="400"/>
      <c r="BG15" s="400"/>
      <c r="BH15" s="400"/>
      <c r="BI15" s="400"/>
      <c r="BJ15" s="400"/>
      <c r="BK15" s="400"/>
      <c r="BL15" s="400"/>
      <c r="BM15" s="400"/>
      <c r="BN15" s="400"/>
      <c r="BO15" s="400"/>
      <c r="BP15" s="400"/>
      <c r="BQ15" s="400"/>
      <c r="BR15" s="400"/>
      <c r="BS15" s="400"/>
      <c r="BT15" s="400"/>
      <c r="BU15" s="400"/>
      <c r="BV15" s="401"/>
      <c r="BW15" s="545"/>
      <c r="BX15" s="546"/>
      <c r="BY15" s="546"/>
      <c r="BZ15" s="547"/>
      <c r="CA15" s="537"/>
    </row>
    <row r="16" spans="1:79" s="2" customFormat="1" ht="15" customHeight="1" x14ac:dyDescent="0.2">
      <c r="A16" s="537"/>
      <c r="B16" s="537"/>
      <c r="C16" s="537"/>
      <c r="D16" s="537"/>
      <c r="E16" s="399" t="s">
        <v>655</v>
      </c>
      <c r="F16" s="400"/>
      <c r="G16" s="400"/>
      <c r="H16" s="400"/>
      <c r="I16" s="400"/>
      <c r="J16" s="400"/>
      <c r="K16" s="401"/>
      <c r="L16" s="399" t="s">
        <v>656</v>
      </c>
      <c r="M16" s="400"/>
      <c r="N16" s="400"/>
      <c r="O16" s="400"/>
      <c r="P16" s="400"/>
      <c r="Q16" s="400"/>
      <c r="R16" s="401"/>
      <c r="S16" s="399" t="s">
        <v>657</v>
      </c>
      <c r="T16" s="400"/>
      <c r="U16" s="400"/>
      <c r="V16" s="400"/>
      <c r="W16" s="400"/>
      <c r="X16" s="400"/>
      <c r="Y16" s="401"/>
      <c r="Z16" s="399" t="s">
        <v>658</v>
      </c>
      <c r="AA16" s="400"/>
      <c r="AB16" s="400"/>
      <c r="AC16" s="400"/>
      <c r="AD16" s="400"/>
      <c r="AE16" s="400"/>
      <c r="AF16" s="401"/>
      <c r="AG16" s="399" t="s">
        <v>659</v>
      </c>
      <c r="AH16" s="400"/>
      <c r="AI16" s="400"/>
      <c r="AJ16" s="400"/>
      <c r="AK16" s="400"/>
      <c r="AL16" s="400"/>
      <c r="AM16" s="401"/>
      <c r="AN16" s="399" t="s">
        <v>655</v>
      </c>
      <c r="AO16" s="400"/>
      <c r="AP16" s="400"/>
      <c r="AQ16" s="400"/>
      <c r="AR16" s="400"/>
      <c r="AS16" s="400"/>
      <c r="AT16" s="401"/>
      <c r="AU16" s="399" t="s">
        <v>656</v>
      </c>
      <c r="AV16" s="400"/>
      <c r="AW16" s="400"/>
      <c r="AX16" s="400"/>
      <c r="AY16" s="400"/>
      <c r="AZ16" s="400"/>
      <c r="BA16" s="401"/>
      <c r="BB16" s="399" t="s">
        <v>657</v>
      </c>
      <c r="BC16" s="400"/>
      <c r="BD16" s="400"/>
      <c r="BE16" s="400"/>
      <c r="BF16" s="400"/>
      <c r="BG16" s="400"/>
      <c r="BH16" s="401"/>
      <c r="BI16" s="399" t="s">
        <v>658</v>
      </c>
      <c r="BJ16" s="400"/>
      <c r="BK16" s="400"/>
      <c r="BL16" s="400"/>
      <c r="BM16" s="400"/>
      <c r="BN16" s="400"/>
      <c r="BO16" s="401"/>
      <c r="BP16" s="399" t="s">
        <v>659</v>
      </c>
      <c r="BQ16" s="400"/>
      <c r="BR16" s="400"/>
      <c r="BS16" s="400"/>
      <c r="BT16" s="400"/>
      <c r="BU16" s="400"/>
      <c r="BV16" s="401"/>
      <c r="BW16" s="405"/>
      <c r="BX16" s="406"/>
      <c r="BY16" s="406"/>
      <c r="BZ16" s="407"/>
      <c r="CA16" s="537"/>
    </row>
    <row r="17" spans="1:79" s="2" customFormat="1" ht="30" customHeight="1" x14ac:dyDescent="0.2">
      <c r="A17" s="537"/>
      <c r="B17" s="537"/>
      <c r="C17" s="537"/>
      <c r="D17" s="537"/>
      <c r="E17" s="3" t="s">
        <v>921</v>
      </c>
      <c r="F17" s="540" t="s">
        <v>31</v>
      </c>
      <c r="G17" s="541"/>
      <c r="H17" s="541"/>
      <c r="I17" s="541"/>
      <c r="J17" s="541"/>
      <c r="K17" s="542"/>
      <c r="L17" s="3" t="s">
        <v>921</v>
      </c>
      <c r="M17" s="540" t="s">
        <v>31</v>
      </c>
      <c r="N17" s="541"/>
      <c r="O17" s="541"/>
      <c r="P17" s="541"/>
      <c r="Q17" s="541"/>
      <c r="R17" s="542"/>
      <c r="S17" s="3" t="s">
        <v>921</v>
      </c>
      <c r="T17" s="540" t="s">
        <v>31</v>
      </c>
      <c r="U17" s="541"/>
      <c r="V17" s="541"/>
      <c r="W17" s="541"/>
      <c r="X17" s="541"/>
      <c r="Y17" s="542"/>
      <c r="Z17" s="3" t="s">
        <v>921</v>
      </c>
      <c r="AA17" s="540" t="s">
        <v>31</v>
      </c>
      <c r="AB17" s="541"/>
      <c r="AC17" s="541"/>
      <c r="AD17" s="541"/>
      <c r="AE17" s="541"/>
      <c r="AF17" s="542"/>
      <c r="AG17" s="3" t="s">
        <v>921</v>
      </c>
      <c r="AH17" s="540" t="s">
        <v>31</v>
      </c>
      <c r="AI17" s="541"/>
      <c r="AJ17" s="541"/>
      <c r="AK17" s="541"/>
      <c r="AL17" s="541"/>
      <c r="AM17" s="542"/>
      <c r="AN17" s="3" t="s">
        <v>921</v>
      </c>
      <c r="AO17" s="540" t="s">
        <v>31</v>
      </c>
      <c r="AP17" s="541"/>
      <c r="AQ17" s="541"/>
      <c r="AR17" s="541"/>
      <c r="AS17" s="541"/>
      <c r="AT17" s="542"/>
      <c r="AU17" s="3" t="s">
        <v>921</v>
      </c>
      <c r="AV17" s="540" t="s">
        <v>31</v>
      </c>
      <c r="AW17" s="541"/>
      <c r="AX17" s="541"/>
      <c r="AY17" s="541"/>
      <c r="AZ17" s="541"/>
      <c r="BA17" s="542"/>
      <c r="BB17" s="3" t="s">
        <v>921</v>
      </c>
      <c r="BC17" s="540" t="s">
        <v>31</v>
      </c>
      <c r="BD17" s="541"/>
      <c r="BE17" s="541"/>
      <c r="BF17" s="541"/>
      <c r="BG17" s="541"/>
      <c r="BH17" s="542"/>
      <c r="BI17" s="3" t="s">
        <v>921</v>
      </c>
      <c r="BJ17" s="540" t="s">
        <v>31</v>
      </c>
      <c r="BK17" s="541"/>
      <c r="BL17" s="541"/>
      <c r="BM17" s="541"/>
      <c r="BN17" s="541"/>
      <c r="BO17" s="542"/>
      <c r="BP17" s="3" t="s">
        <v>921</v>
      </c>
      <c r="BQ17" s="540" t="s">
        <v>31</v>
      </c>
      <c r="BR17" s="541"/>
      <c r="BS17" s="541"/>
      <c r="BT17" s="541"/>
      <c r="BU17" s="541"/>
      <c r="BV17" s="542"/>
      <c r="BW17" s="540" t="s">
        <v>30</v>
      </c>
      <c r="BX17" s="542" t="s">
        <v>921</v>
      </c>
      <c r="BY17" s="541" t="s">
        <v>31</v>
      </c>
      <c r="BZ17" s="542"/>
      <c r="CA17" s="537"/>
    </row>
    <row r="18" spans="1:79" s="2" customFormat="1" ht="45" customHeight="1" x14ac:dyDescent="0.2">
      <c r="A18" s="537"/>
      <c r="B18" s="537"/>
      <c r="C18" s="537"/>
      <c r="D18" s="537"/>
      <c r="E18" s="87" t="s">
        <v>33</v>
      </c>
      <c r="F18" s="87" t="s">
        <v>33</v>
      </c>
      <c r="G18" s="87" t="s">
        <v>34</v>
      </c>
      <c r="H18" s="87" t="s">
        <v>35</v>
      </c>
      <c r="I18" s="87" t="s">
        <v>36</v>
      </c>
      <c r="J18" s="87" t="s">
        <v>37</v>
      </c>
      <c r="K18" s="87" t="s">
        <v>38</v>
      </c>
      <c r="L18" s="87" t="s">
        <v>33</v>
      </c>
      <c r="M18" s="87" t="s">
        <v>33</v>
      </c>
      <c r="N18" s="87" t="s">
        <v>34</v>
      </c>
      <c r="O18" s="87" t="s">
        <v>35</v>
      </c>
      <c r="P18" s="87" t="s">
        <v>36</v>
      </c>
      <c r="Q18" s="87" t="s">
        <v>37</v>
      </c>
      <c r="R18" s="87" t="s">
        <v>38</v>
      </c>
      <c r="S18" s="87" t="s">
        <v>33</v>
      </c>
      <c r="T18" s="87" t="s">
        <v>33</v>
      </c>
      <c r="U18" s="87" t="s">
        <v>34</v>
      </c>
      <c r="V18" s="87" t="s">
        <v>35</v>
      </c>
      <c r="W18" s="87" t="s">
        <v>36</v>
      </c>
      <c r="X18" s="87" t="s">
        <v>37</v>
      </c>
      <c r="Y18" s="87" t="s">
        <v>38</v>
      </c>
      <c r="Z18" s="87" t="s">
        <v>33</v>
      </c>
      <c r="AA18" s="87" t="s">
        <v>33</v>
      </c>
      <c r="AB18" s="87" t="s">
        <v>34</v>
      </c>
      <c r="AC18" s="87" t="s">
        <v>35</v>
      </c>
      <c r="AD18" s="87" t="s">
        <v>36</v>
      </c>
      <c r="AE18" s="87" t="s">
        <v>37</v>
      </c>
      <c r="AF18" s="87" t="s">
        <v>38</v>
      </c>
      <c r="AG18" s="87" t="s">
        <v>33</v>
      </c>
      <c r="AH18" s="87" t="s">
        <v>33</v>
      </c>
      <c r="AI18" s="87" t="s">
        <v>34</v>
      </c>
      <c r="AJ18" s="87" t="s">
        <v>35</v>
      </c>
      <c r="AK18" s="87" t="s">
        <v>36</v>
      </c>
      <c r="AL18" s="87" t="s">
        <v>37</v>
      </c>
      <c r="AM18" s="87" t="s">
        <v>38</v>
      </c>
      <c r="AN18" s="87" t="s">
        <v>33</v>
      </c>
      <c r="AO18" s="87" t="s">
        <v>33</v>
      </c>
      <c r="AP18" s="87" t="s">
        <v>34</v>
      </c>
      <c r="AQ18" s="87" t="s">
        <v>35</v>
      </c>
      <c r="AR18" s="87" t="s">
        <v>36</v>
      </c>
      <c r="AS18" s="87" t="s">
        <v>37</v>
      </c>
      <c r="AT18" s="87" t="s">
        <v>38</v>
      </c>
      <c r="AU18" s="87" t="s">
        <v>33</v>
      </c>
      <c r="AV18" s="87" t="s">
        <v>33</v>
      </c>
      <c r="AW18" s="87" t="s">
        <v>34</v>
      </c>
      <c r="AX18" s="87" t="s">
        <v>35</v>
      </c>
      <c r="AY18" s="87" t="s">
        <v>36</v>
      </c>
      <c r="AZ18" s="87" t="s">
        <v>37</v>
      </c>
      <c r="BA18" s="87" t="s">
        <v>38</v>
      </c>
      <c r="BB18" s="87" t="s">
        <v>33</v>
      </c>
      <c r="BC18" s="87" t="s">
        <v>33</v>
      </c>
      <c r="BD18" s="87" t="s">
        <v>34</v>
      </c>
      <c r="BE18" s="87" t="s">
        <v>35</v>
      </c>
      <c r="BF18" s="87" t="s">
        <v>36</v>
      </c>
      <c r="BG18" s="87" t="s">
        <v>37</v>
      </c>
      <c r="BH18" s="87" t="s">
        <v>38</v>
      </c>
      <c r="BI18" s="87" t="s">
        <v>33</v>
      </c>
      <c r="BJ18" s="87" t="s">
        <v>33</v>
      </c>
      <c r="BK18" s="87" t="s">
        <v>34</v>
      </c>
      <c r="BL18" s="87" t="s">
        <v>35</v>
      </c>
      <c r="BM18" s="87" t="s">
        <v>36</v>
      </c>
      <c r="BN18" s="87" t="s">
        <v>37</v>
      </c>
      <c r="BO18" s="87" t="s">
        <v>38</v>
      </c>
      <c r="BP18" s="87" t="s">
        <v>33</v>
      </c>
      <c r="BQ18" s="87" t="s">
        <v>33</v>
      </c>
      <c r="BR18" s="87" t="s">
        <v>34</v>
      </c>
      <c r="BS18" s="87" t="s">
        <v>35</v>
      </c>
      <c r="BT18" s="87" t="s">
        <v>36</v>
      </c>
      <c r="BU18" s="87" t="s">
        <v>37</v>
      </c>
      <c r="BV18" s="87" t="s">
        <v>38</v>
      </c>
      <c r="BW18" s="3" t="s">
        <v>33</v>
      </c>
      <c r="BX18" s="3" t="s">
        <v>8</v>
      </c>
      <c r="BY18" s="3" t="s">
        <v>33</v>
      </c>
      <c r="BZ18" s="3" t="s">
        <v>8</v>
      </c>
      <c r="CA18" s="537"/>
    </row>
    <row r="19" spans="1:79" s="102" customFormat="1" ht="10.5" x14ac:dyDescent="0.2">
      <c r="A19" s="4">
        <v>1</v>
      </c>
      <c r="B19" s="4">
        <v>2</v>
      </c>
      <c r="C19" s="4">
        <v>3</v>
      </c>
      <c r="D19" s="4">
        <v>4</v>
      </c>
      <c r="E19" s="4" t="s">
        <v>77</v>
      </c>
      <c r="F19" s="4" t="s">
        <v>78</v>
      </c>
      <c r="G19" s="4" t="s">
        <v>79</v>
      </c>
      <c r="H19" s="4" t="s">
        <v>80</v>
      </c>
      <c r="I19" s="4" t="s">
        <v>280</v>
      </c>
      <c r="J19" s="4" t="s">
        <v>281</v>
      </c>
      <c r="K19" s="4" t="s">
        <v>282</v>
      </c>
      <c r="L19" s="4" t="s">
        <v>277</v>
      </c>
      <c r="M19" s="4" t="s">
        <v>278</v>
      </c>
      <c r="N19" s="4" t="s">
        <v>279</v>
      </c>
      <c r="O19" s="4" t="s">
        <v>675</v>
      </c>
      <c r="P19" s="4" t="s">
        <v>676</v>
      </c>
      <c r="Q19" s="4" t="s">
        <v>677</v>
      </c>
      <c r="R19" s="4" t="s">
        <v>678</v>
      </c>
      <c r="S19" s="4" t="s">
        <v>679</v>
      </c>
      <c r="T19" s="4" t="s">
        <v>680</v>
      </c>
      <c r="U19" s="4" t="s">
        <v>681</v>
      </c>
      <c r="V19" s="4" t="s">
        <v>682</v>
      </c>
      <c r="W19" s="4" t="s">
        <v>683</v>
      </c>
      <c r="X19" s="4" t="s">
        <v>684</v>
      </c>
      <c r="Y19" s="4" t="s">
        <v>685</v>
      </c>
      <c r="Z19" s="4" t="s">
        <v>686</v>
      </c>
      <c r="AA19" s="4" t="s">
        <v>687</v>
      </c>
      <c r="AB19" s="4" t="s">
        <v>688</v>
      </c>
      <c r="AC19" s="4" t="s">
        <v>689</v>
      </c>
      <c r="AD19" s="4" t="s">
        <v>690</v>
      </c>
      <c r="AE19" s="4" t="s">
        <v>691</v>
      </c>
      <c r="AF19" s="4" t="s">
        <v>692</v>
      </c>
      <c r="AG19" s="4" t="s">
        <v>693</v>
      </c>
      <c r="AH19" s="4" t="s">
        <v>694</v>
      </c>
      <c r="AI19" s="4" t="s">
        <v>695</v>
      </c>
      <c r="AJ19" s="4" t="s">
        <v>696</v>
      </c>
      <c r="AK19" s="4" t="s">
        <v>697</v>
      </c>
      <c r="AL19" s="4" t="s">
        <v>698</v>
      </c>
      <c r="AM19" s="4" t="s">
        <v>699</v>
      </c>
      <c r="AN19" s="4" t="s">
        <v>82</v>
      </c>
      <c r="AO19" s="4" t="s">
        <v>83</v>
      </c>
      <c r="AP19" s="4" t="s">
        <v>84</v>
      </c>
      <c r="AQ19" s="4" t="s">
        <v>85</v>
      </c>
      <c r="AR19" s="4" t="s">
        <v>295</v>
      </c>
      <c r="AS19" s="4" t="s">
        <v>297</v>
      </c>
      <c r="AT19" s="4" t="s">
        <v>299</v>
      </c>
      <c r="AU19" s="4" t="s">
        <v>289</v>
      </c>
      <c r="AV19" s="4" t="s">
        <v>290</v>
      </c>
      <c r="AW19" s="4" t="s">
        <v>291</v>
      </c>
      <c r="AX19" s="4" t="s">
        <v>700</v>
      </c>
      <c r="AY19" s="4" t="s">
        <v>701</v>
      </c>
      <c r="AZ19" s="4" t="s">
        <v>702</v>
      </c>
      <c r="BA19" s="4" t="s">
        <v>703</v>
      </c>
      <c r="BB19" s="4" t="s">
        <v>704</v>
      </c>
      <c r="BC19" s="4" t="s">
        <v>705</v>
      </c>
      <c r="BD19" s="4" t="s">
        <v>706</v>
      </c>
      <c r="BE19" s="4" t="s">
        <v>707</v>
      </c>
      <c r="BF19" s="4" t="s">
        <v>708</v>
      </c>
      <c r="BG19" s="4" t="s">
        <v>709</v>
      </c>
      <c r="BH19" s="4" t="s">
        <v>710</v>
      </c>
      <c r="BI19" s="4" t="s">
        <v>711</v>
      </c>
      <c r="BJ19" s="4" t="s">
        <v>712</v>
      </c>
      <c r="BK19" s="4" t="s">
        <v>713</v>
      </c>
      <c r="BL19" s="4" t="s">
        <v>714</v>
      </c>
      <c r="BM19" s="4" t="s">
        <v>715</v>
      </c>
      <c r="BN19" s="4" t="s">
        <v>716</v>
      </c>
      <c r="BO19" s="4" t="s">
        <v>717</v>
      </c>
      <c r="BP19" s="4" t="s">
        <v>718</v>
      </c>
      <c r="BQ19" s="4" t="s">
        <v>719</v>
      </c>
      <c r="BR19" s="4" t="s">
        <v>720</v>
      </c>
      <c r="BS19" s="4" t="s">
        <v>721</v>
      </c>
      <c r="BT19" s="4" t="s">
        <v>722</v>
      </c>
      <c r="BU19" s="4" t="s">
        <v>723</v>
      </c>
      <c r="BV19" s="4" t="s">
        <v>724</v>
      </c>
      <c r="BW19" s="4">
        <v>7</v>
      </c>
      <c r="BX19" s="4">
        <v>8</v>
      </c>
      <c r="BY19" s="4">
        <v>9</v>
      </c>
      <c r="BZ19" s="4">
        <v>10</v>
      </c>
      <c r="CA19" s="4">
        <v>11</v>
      </c>
    </row>
    <row r="20" spans="1:79" s="102" customFormat="1" ht="24.75" customHeight="1" x14ac:dyDescent="0.2">
      <c r="A20" s="130">
        <f>'10'!A18</f>
        <v>0</v>
      </c>
      <c r="B20" s="131" t="str">
        <f>'10'!B18</f>
        <v>ВСЕГО по инвестиционной программе, в том числе:</v>
      </c>
      <c r="C20" s="136" t="str">
        <f>'12'!C18</f>
        <v>M-O</v>
      </c>
      <c r="D20" s="100">
        <f t="shared" ref="D20:BO20" si="0">SUM(D21:D26)</f>
        <v>286.39276999999993</v>
      </c>
      <c r="E20" s="100">
        <f t="shared" si="0"/>
        <v>0</v>
      </c>
      <c r="F20" s="100">
        <f t="shared" si="0"/>
        <v>99.549000000000007</v>
      </c>
      <c r="G20" s="100">
        <f t="shared" si="0"/>
        <v>7.4300000000000006</v>
      </c>
      <c r="H20" s="100">
        <f t="shared" si="0"/>
        <v>0</v>
      </c>
      <c r="I20" s="100">
        <f t="shared" si="0"/>
        <v>1.5649999999999999</v>
      </c>
      <c r="J20" s="100">
        <f t="shared" si="0"/>
        <v>0</v>
      </c>
      <c r="K20" s="100">
        <f t="shared" si="0"/>
        <v>0</v>
      </c>
      <c r="L20" s="100">
        <f t="shared" si="0"/>
        <v>0</v>
      </c>
      <c r="M20" s="100">
        <f t="shared" si="0"/>
        <v>0</v>
      </c>
      <c r="N20" s="100">
        <f t="shared" si="0"/>
        <v>0</v>
      </c>
      <c r="O20" s="100">
        <f t="shared" si="0"/>
        <v>0</v>
      </c>
      <c r="P20" s="100">
        <f t="shared" si="0"/>
        <v>0</v>
      </c>
      <c r="Q20" s="100">
        <f t="shared" si="0"/>
        <v>0</v>
      </c>
      <c r="R20" s="100">
        <f t="shared" si="0"/>
        <v>0</v>
      </c>
      <c r="S20" s="100">
        <f t="shared" si="0"/>
        <v>0</v>
      </c>
      <c r="T20" s="100">
        <f t="shared" si="0"/>
        <v>13.694076666666668</v>
      </c>
      <c r="U20" s="100">
        <f t="shared" si="0"/>
        <v>0</v>
      </c>
      <c r="V20" s="100">
        <f t="shared" si="0"/>
        <v>0</v>
      </c>
      <c r="W20" s="100">
        <f t="shared" si="0"/>
        <v>0</v>
      </c>
      <c r="X20" s="100">
        <f t="shared" si="0"/>
        <v>0</v>
      </c>
      <c r="Y20" s="100">
        <f t="shared" si="0"/>
        <v>0</v>
      </c>
      <c r="Z20" s="100">
        <f t="shared" si="0"/>
        <v>0</v>
      </c>
      <c r="AA20" s="100">
        <f t="shared" si="0"/>
        <v>34.856576666666669</v>
      </c>
      <c r="AB20" s="100">
        <f t="shared" si="0"/>
        <v>6.6300000000000008</v>
      </c>
      <c r="AC20" s="100">
        <f t="shared" ref="AC20:AD20" si="1">SUM(AC21:AC26)</f>
        <v>0</v>
      </c>
      <c r="AD20" s="100">
        <f t="shared" si="1"/>
        <v>1.5649999999999999</v>
      </c>
      <c r="AE20" s="100">
        <f t="shared" si="0"/>
        <v>0</v>
      </c>
      <c r="AF20" s="100">
        <f t="shared" si="0"/>
        <v>0</v>
      </c>
      <c r="AG20" s="100">
        <f t="shared" si="0"/>
        <v>0</v>
      </c>
      <c r="AH20" s="100">
        <f t="shared" si="0"/>
        <v>50.99834666666667</v>
      </c>
      <c r="AI20" s="100">
        <f t="shared" si="0"/>
        <v>0.8</v>
      </c>
      <c r="AJ20" s="100">
        <f t="shared" si="0"/>
        <v>0</v>
      </c>
      <c r="AK20" s="100">
        <f t="shared" si="0"/>
        <v>0</v>
      </c>
      <c r="AL20" s="100">
        <f t="shared" si="0"/>
        <v>0</v>
      </c>
      <c r="AM20" s="100">
        <f t="shared" si="0"/>
        <v>0</v>
      </c>
      <c r="AN20" s="100">
        <f t="shared" si="0"/>
        <v>0</v>
      </c>
      <c r="AO20" s="100">
        <f t="shared" si="0"/>
        <v>56.396825263333341</v>
      </c>
      <c r="AP20" s="100">
        <f t="shared" si="0"/>
        <v>3.03</v>
      </c>
      <c r="AQ20" s="100">
        <f t="shared" si="0"/>
        <v>0</v>
      </c>
      <c r="AR20" s="100">
        <f t="shared" si="0"/>
        <v>0</v>
      </c>
      <c r="AS20" s="100">
        <f t="shared" si="0"/>
        <v>0</v>
      </c>
      <c r="AT20" s="100">
        <f t="shared" si="0"/>
        <v>0</v>
      </c>
      <c r="AU20" s="100">
        <f t="shared" si="0"/>
        <v>0</v>
      </c>
      <c r="AV20" s="100">
        <f t="shared" si="0"/>
        <v>8.3063801599999998</v>
      </c>
      <c r="AW20" s="100">
        <f t="shared" si="0"/>
        <v>3.03</v>
      </c>
      <c r="AX20" s="100">
        <f t="shared" si="0"/>
        <v>0</v>
      </c>
      <c r="AY20" s="100">
        <f t="shared" si="0"/>
        <v>0</v>
      </c>
      <c r="AZ20" s="100">
        <f t="shared" si="0"/>
        <v>0</v>
      </c>
      <c r="BA20" s="100">
        <f t="shared" si="0"/>
        <v>0</v>
      </c>
      <c r="BB20" s="100">
        <f t="shared" si="0"/>
        <v>0</v>
      </c>
      <c r="BC20" s="100">
        <f t="shared" si="0"/>
        <v>15.322920866666667</v>
      </c>
      <c r="BD20" s="100">
        <f t="shared" ref="BD20" si="2">SUM(BD21:BD26)</f>
        <v>0</v>
      </c>
      <c r="BE20" s="100">
        <f t="shared" si="0"/>
        <v>0</v>
      </c>
      <c r="BF20" s="100">
        <f t="shared" si="0"/>
        <v>0</v>
      </c>
      <c r="BG20" s="100">
        <f t="shared" si="0"/>
        <v>0</v>
      </c>
      <c r="BH20" s="100">
        <f t="shared" si="0"/>
        <v>0</v>
      </c>
      <c r="BI20" s="100">
        <f t="shared" si="0"/>
        <v>0</v>
      </c>
      <c r="BJ20" s="100">
        <f t="shared" si="0"/>
        <v>32.767524236666667</v>
      </c>
      <c r="BK20" s="100">
        <f t="shared" si="0"/>
        <v>0</v>
      </c>
      <c r="BL20" s="100">
        <f t="shared" si="0"/>
        <v>0</v>
      </c>
      <c r="BM20" s="100">
        <f t="shared" si="0"/>
        <v>0</v>
      </c>
      <c r="BN20" s="100">
        <f t="shared" si="0"/>
        <v>0</v>
      </c>
      <c r="BO20" s="100">
        <f t="shared" si="0"/>
        <v>0</v>
      </c>
      <c r="BP20" s="100">
        <f t="shared" ref="BP20:BV20" si="3">SUM(BP21:BP26)</f>
        <v>0</v>
      </c>
      <c r="BQ20" s="100">
        <f t="shared" si="3"/>
        <v>0</v>
      </c>
      <c r="BR20" s="100">
        <f t="shared" si="3"/>
        <v>0</v>
      </c>
      <c r="BS20" s="100">
        <f t="shared" si="3"/>
        <v>0</v>
      </c>
      <c r="BT20" s="100">
        <f t="shared" si="3"/>
        <v>0</v>
      </c>
      <c r="BU20" s="100">
        <f t="shared" si="3"/>
        <v>0</v>
      </c>
      <c r="BV20" s="100">
        <f t="shared" si="3"/>
        <v>0</v>
      </c>
      <c r="BW20" s="4">
        <v>0</v>
      </c>
      <c r="BX20" s="4" t="s">
        <v>913</v>
      </c>
      <c r="BY20" s="155">
        <f t="shared" ref="BY20" si="4">SUM(BY21:BY26)</f>
        <v>-43.152174736666673</v>
      </c>
      <c r="BZ20" s="156">
        <f>IF(F20=0,,BY20/F20*100)</f>
        <v>-43.347672740727347</v>
      </c>
      <c r="CA20" s="4"/>
    </row>
    <row r="21" spans="1:79" s="102" customFormat="1" ht="24.75" customHeight="1" x14ac:dyDescent="0.2">
      <c r="A21" s="130" t="str">
        <f>'10'!A19</f>
        <v>0.1</v>
      </c>
      <c r="B21" s="131" t="str">
        <f>'10'!B19</f>
        <v>Технологическое присоединение, всего</v>
      </c>
      <c r="C21" s="136" t="str">
        <f>'12'!C19</f>
        <v>M-O</v>
      </c>
      <c r="D21" s="155">
        <f>'12'!D19</f>
        <v>52.292999999999999</v>
      </c>
      <c r="E21" s="155">
        <f t="shared" ref="E21:E83" si="5">L21+S21+Z21+AG21</f>
        <v>0</v>
      </c>
      <c r="F21" s="155">
        <f>M21+T21+AA21+AH21</f>
        <v>16.766999999999999</v>
      </c>
      <c r="G21" s="155">
        <f t="shared" ref="G21:K22" si="6">N21+U21+AB21+AI21</f>
        <v>7.03</v>
      </c>
      <c r="H21" s="155">
        <f t="shared" si="6"/>
        <v>0</v>
      </c>
      <c r="I21" s="155">
        <f t="shared" si="6"/>
        <v>0.35</v>
      </c>
      <c r="J21" s="155">
        <f t="shared" si="6"/>
        <v>0</v>
      </c>
      <c r="K21" s="155">
        <f t="shared" si="6"/>
        <v>0</v>
      </c>
      <c r="L21" s="4">
        <v>0</v>
      </c>
      <c r="M21" s="103">
        <f>'12'!J19</f>
        <v>0</v>
      </c>
      <c r="N21" s="103">
        <v>0</v>
      </c>
      <c r="O21" s="103">
        <v>0</v>
      </c>
      <c r="P21" s="103">
        <v>0</v>
      </c>
      <c r="Q21" s="103">
        <v>0</v>
      </c>
      <c r="R21" s="103">
        <v>0</v>
      </c>
      <c r="S21" s="4">
        <v>0</v>
      </c>
      <c r="T21" s="155">
        <f>'12'!L19</f>
        <v>0</v>
      </c>
      <c r="U21" s="103">
        <v>0</v>
      </c>
      <c r="V21" s="103">
        <v>0</v>
      </c>
      <c r="W21" s="103">
        <v>0</v>
      </c>
      <c r="X21" s="103">
        <v>0</v>
      </c>
      <c r="Y21" s="103">
        <v>0</v>
      </c>
      <c r="Z21" s="4">
        <v>0</v>
      </c>
      <c r="AA21" s="155">
        <f>'12'!N19</f>
        <v>8.3834999999999997</v>
      </c>
      <c r="AB21" s="103">
        <f>AB32</f>
        <v>6.23</v>
      </c>
      <c r="AC21" s="103">
        <f t="shared" ref="AC21:AD21" si="7">AC32</f>
        <v>0</v>
      </c>
      <c r="AD21" s="103">
        <f t="shared" si="7"/>
        <v>0.35</v>
      </c>
      <c r="AE21" s="103">
        <v>0</v>
      </c>
      <c r="AF21" s="103">
        <v>0</v>
      </c>
      <c r="AG21" s="4">
        <v>0</v>
      </c>
      <c r="AH21" s="155">
        <f>'12'!P19</f>
        <v>8.3834999999999997</v>
      </c>
      <c r="AI21" s="103">
        <f>AI32</f>
        <v>0.8</v>
      </c>
      <c r="AJ21" s="103">
        <v>0</v>
      </c>
      <c r="AK21" s="103">
        <v>0</v>
      </c>
      <c r="AL21" s="103">
        <v>0</v>
      </c>
      <c r="AM21" s="103">
        <v>0</v>
      </c>
      <c r="AN21" s="4" t="s">
        <v>913</v>
      </c>
      <c r="AO21" s="155">
        <f>AV21+BC21+BJ21+BQ21</f>
        <v>14.57608325</v>
      </c>
      <c r="AP21" s="103">
        <f t="shared" ref="AP21" si="8">AW21+BD21+BK21+BR21</f>
        <v>3.03</v>
      </c>
      <c r="AQ21" s="103">
        <f t="shared" ref="AQ21" si="9">AX21+BE21+BL21+BS21</f>
        <v>0</v>
      </c>
      <c r="AR21" s="103">
        <f t="shared" ref="AR21" si="10">AY21+BF21+BM21+BT21</f>
        <v>0</v>
      </c>
      <c r="AS21" s="103">
        <f t="shared" ref="AS21" si="11">AZ21+BG21+BN21+BU21</f>
        <v>0</v>
      </c>
      <c r="AT21" s="103">
        <f t="shared" ref="AT21" si="12">BA21+BH21+BO21+BV21</f>
        <v>0</v>
      </c>
      <c r="AU21" s="4">
        <v>0</v>
      </c>
      <c r="AV21" s="155">
        <f>'12'!K19</f>
        <v>5.0759279599999996</v>
      </c>
      <c r="AW21" s="103">
        <f>AW32</f>
        <v>3.03</v>
      </c>
      <c r="AX21" s="103">
        <v>0</v>
      </c>
      <c r="AY21" s="103">
        <v>0</v>
      </c>
      <c r="AZ21" s="103">
        <v>0</v>
      </c>
      <c r="BA21" s="103">
        <v>0</v>
      </c>
      <c r="BB21" s="4">
        <v>0</v>
      </c>
      <c r="BC21" s="155">
        <f>'12'!M19</f>
        <v>4.7029801100000004</v>
      </c>
      <c r="BD21" s="103">
        <f>BD32</f>
        <v>0</v>
      </c>
      <c r="BE21" s="103">
        <v>0</v>
      </c>
      <c r="BF21" s="103">
        <v>0</v>
      </c>
      <c r="BG21" s="103">
        <v>0</v>
      </c>
      <c r="BH21" s="103">
        <v>0</v>
      </c>
      <c r="BI21" s="4">
        <v>0</v>
      </c>
      <c r="BJ21" s="155">
        <f>'12'!O19</f>
        <v>4.7971751800000009</v>
      </c>
      <c r="BK21" s="103">
        <v>0</v>
      </c>
      <c r="BL21" s="103">
        <v>0</v>
      </c>
      <c r="BM21" s="103">
        <v>0</v>
      </c>
      <c r="BN21" s="103">
        <v>0</v>
      </c>
      <c r="BO21" s="103">
        <v>0</v>
      </c>
      <c r="BP21" s="4">
        <v>0</v>
      </c>
      <c r="BQ21" s="155">
        <f>'12'!Q19</f>
        <v>0</v>
      </c>
      <c r="BR21" s="103"/>
      <c r="BS21" s="103">
        <v>0</v>
      </c>
      <c r="BT21" s="103">
        <v>0</v>
      </c>
      <c r="BU21" s="103">
        <v>0</v>
      </c>
      <c r="BV21" s="103">
        <v>0</v>
      </c>
      <c r="BW21" s="4">
        <v>0</v>
      </c>
      <c r="BX21" s="4" t="s">
        <v>913</v>
      </c>
      <c r="BY21" s="155">
        <f>AO21-F21</f>
        <v>-2.1909167499999995</v>
      </c>
      <c r="BZ21" s="156">
        <f>IF(F21=0,,BY21/F21*100)</f>
        <v>-13.066838134430725</v>
      </c>
      <c r="CA21" s="4"/>
    </row>
    <row r="22" spans="1:79" s="102" customFormat="1" ht="24.75" customHeight="1" x14ac:dyDescent="0.2">
      <c r="A22" s="130" t="str">
        <f>'10'!A20</f>
        <v>0.2</v>
      </c>
      <c r="B22" s="131" t="str">
        <f>'10'!B20</f>
        <v>Реконструкция, модернизация, техническое перевооружение, всего</v>
      </c>
      <c r="C22" s="136" t="str">
        <f>'12'!C20</f>
        <v>M-O</v>
      </c>
      <c r="D22" s="155">
        <f>'12'!D20</f>
        <v>196.03076999999996</v>
      </c>
      <c r="E22" s="155">
        <f t="shared" si="5"/>
        <v>0</v>
      </c>
      <c r="F22" s="155">
        <f t="shared" ref="F22:F83" si="13">M22+T22+AA22+AH22</f>
        <v>64.820000000000007</v>
      </c>
      <c r="G22" s="155">
        <f t="shared" si="6"/>
        <v>0</v>
      </c>
      <c r="H22" s="155">
        <f t="shared" si="6"/>
        <v>0</v>
      </c>
      <c r="I22" s="155">
        <f t="shared" si="6"/>
        <v>0</v>
      </c>
      <c r="J22" s="155">
        <f t="shared" si="6"/>
        <v>0</v>
      </c>
      <c r="K22" s="155">
        <f t="shared" si="6"/>
        <v>0</v>
      </c>
      <c r="L22" s="4">
        <v>0</v>
      </c>
      <c r="M22" s="103">
        <f>'12'!J20</f>
        <v>0</v>
      </c>
      <c r="N22" s="103">
        <v>0</v>
      </c>
      <c r="O22" s="103">
        <v>0</v>
      </c>
      <c r="P22" s="103">
        <v>0</v>
      </c>
      <c r="Q22" s="103">
        <v>0</v>
      </c>
      <c r="R22" s="103">
        <v>0</v>
      </c>
      <c r="S22" s="4">
        <v>0</v>
      </c>
      <c r="T22" s="155">
        <f>'12'!L20</f>
        <v>4.9940766666666674</v>
      </c>
      <c r="U22" s="103">
        <v>0</v>
      </c>
      <c r="V22" s="103">
        <v>0</v>
      </c>
      <c r="W22" s="103">
        <v>0</v>
      </c>
      <c r="X22" s="103">
        <v>0</v>
      </c>
      <c r="Y22" s="103">
        <v>0</v>
      </c>
      <c r="Z22" s="4">
        <v>0</v>
      </c>
      <c r="AA22" s="155">
        <f>'12'!N20</f>
        <v>17.211076666666667</v>
      </c>
      <c r="AB22" s="103"/>
      <c r="AC22" s="103"/>
      <c r="AD22" s="103"/>
      <c r="AE22" s="103">
        <v>0</v>
      </c>
      <c r="AF22" s="103">
        <v>0</v>
      </c>
      <c r="AG22" s="4">
        <v>0</v>
      </c>
      <c r="AH22" s="155">
        <f>'12'!P20</f>
        <v>42.614846666666672</v>
      </c>
      <c r="AI22" s="103"/>
      <c r="AJ22" s="103">
        <v>0</v>
      </c>
      <c r="AK22" s="103">
        <v>0</v>
      </c>
      <c r="AL22" s="103">
        <v>0</v>
      </c>
      <c r="AM22" s="103">
        <v>0</v>
      </c>
      <c r="AN22" s="4" t="s">
        <v>913</v>
      </c>
      <c r="AO22" s="155">
        <f t="shared" ref="AO22:AO83" si="14">AV22+BC22+BJ22+BQ22</f>
        <v>33.292825346666667</v>
      </c>
      <c r="AP22" s="103">
        <f t="shared" ref="AP22:AP83" si="15">AW22+BD22+BK22+BR22</f>
        <v>0</v>
      </c>
      <c r="AQ22" s="103">
        <f t="shared" ref="AQ22:AQ83" si="16">AX22+BE22+BL22+BS22</f>
        <v>0</v>
      </c>
      <c r="AR22" s="103">
        <f t="shared" ref="AR22:AR83" si="17">AY22+BF22+BM22+BT22</f>
        <v>0</v>
      </c>
      <c r="AS22" s="103">
        <f t="shared" ref="AS22:AS83" si="18">AZ22+BG22+BN22+BU22</f>
        <v>0</v>
      </c>
      <c r="AT22" s="103">
        <f t="shared" ref="AT22:AT83" si="19">BA22+BH22+BO22+BV22</f>
        <v>0</v>
      </c>
      <c r="AU22" s="4">
        <v>0</v>
      </c>
      <c r="AV22" s="155">
        <f>'12'!K20</f>
        <v>3.2304521999999998</v>
      </c>
      <c r="AW22" s="103">
        <v>0</v>
      </c>
      <c r="AX22" s="103">
        <v>0</v>
      </c>
      <c r="AY22" s="103">
        <v>0</v>
      </c>
      <c r="AZ22" s="103">
        <v>0</v>
      </c>
      <c r="BA22" s="103">
        <v>0</v>
      </c>
      <c r="BB22" s="4">
        <v>0</v>
      </c>
      <c r="BC22" s="155">
        <f>'12'!M20</f>
        <v>2.0920240900000002</v>
      </c>
      <c r="BD22" s="103"/>
      <c r="BE22" s="103">
        <v>0</v>
      </c>
      <c r="BF22" s="103">
        <v>0</v>
      </c>
      <c r="BG22" s="103">
        <v>0</v>
      </c>
      <c r="BH22" s="103">
        <v>0</v>
      </c>
      <c r="BI22" s="4">
        <v>0</v>
      </c>
      <c r="BJ22" s="155">
        <f>'12'!O20</f>
        <v>27.970349056666667</v>
      </c>
      <c r="BK22" s="103">
        <v>0</v>
      </c>
      <c r="BL22" s="103">
        <v>0</v>
      </c>
      <c r="BM22" s="103">
        <v>0</v>
      </c>
      <c r="BN22" s="103">
        <v>0</v>
      </c>
      <c r="BO22" s="103">
        <v>0</v>
      </c>
      <c r="BP22" s="4">
        <v>0</v>
      </c>
      <c r="BQ22" s="155">
        <f>'12'!Q20</f>
        <v>0</v>
      </c>
      <c r="BR22" s="103"/>
      <c r="BS22" s="103">
        <v>0</v>
      </c>
      <c r="BT22" s="103">
        <v>0</v>
      </c>
      <c r="BU22" s="103">
        <v>0</v>
      </c>
      <c r="BV22" s="103">
        <v>0</v>
      </c>
      <c r="BW22" s="4">
        <v>0</v>
      </c>
      <c r="BX22" s="4" t="s">
        <v>913</v>
      </c>
      <c r="BY22" s="155">
        <f t="shared" ref="BY22:BY83" si="20">AO22-F22</f>
        <v>-31.52717465333334</v>
      </c>
      <c r="BZ22" s="156">
        <f t="shared" ref="BZ22:BZ83" si="21">IF(F22=0,,BY22/F22*100)</f>
        <v>-48.638035565154794</v>
      </c>
      <c r="CA22" s="4"/>
    </row>
    <row r="23" spans="1:79" s="102" customFormat="1" ht="24.75" customHeight="1" x14ac:dyDescent="0.2">
      <c r="A23" s="130" t="str">
        <f>'10'!A21</f>
        <v>0.3</v>
      </c>
      <c r="B23" s="131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136" t="str">
        <f>'12'!C21</f>
        <v>M-O</v>
      </c>
      <c r="D23" s="155">
        <f>'12'!D21</f>
        <v>0</v>
      </c>
      <c r="E23" s="155">
        <f t="shared" si="5"/>
        <v>0</v>
      </c>
      <c r="F23" s="155">
        <f t="shared" si="13"/>
        <v>0</v>
      </c>
      <c r="G23" s="155">
        <f t="shared" ref="G23:G83" si="22">N23+U23+AB23+AI23</f>
        <v>0</v>
      </c>
      <c r="H23" s="155">
        <f t="shared" ref="H23:H83" si="23">O23+V23+AC23+AJ23</f>
        <v>0</v>
      </c>
      <c r="I23" s="155">
        <f t="shared" ref="I23:I83" si="24">P23+W23+AD23+AK23</f>
        <v>0</v>
      </c>
      <c r="J23" s="155">
        <f t="shared" ref="J23:J83" si="25">Q23+X23+AE23+AL23</f>
        <v>0</v>
      </c>
      <c r="K23" s="155">
        <f t="shared" ref="K23:K83" si="26">R23+Y23+AF23+AM23</f>
        <v>0</v>
      </c>
      <c r="L23" s="4">
        <v>0</v>
      </c>
      <c r="M23" s="103">
        <f>'12'!J21</f>
        <v>0</v>
      </c>
      <c r="N23" s="103">
        <v>0</v>
      </c>
      <c r="O23" s="103">
        <v>0</v>
      </c>
      <c r="P23" s="103">
        <v>0</v>
      </c>
      <c r="Q23" s="103">
        <v>0</v>
      </c>
      <c r="R23" s="103">
        <v>0</v>
      </c>
      <c r="S23" s="4">
        <v>0</v>
      </c>
      <c r="T23" s="155">
        <f>'12'!L21</f>
        <v>0</v>
      </c>
      <c r="U23" s="103">
        <v>0</v>
      </c>
      <c r="V23" s="103">
        <v>0</v>
      </c>
      <c r="W23" s="103">
        <v>0</v>
      </c>
      <c r="X23" s="103">
        <v>0</v>
      </c>
      <c r="Y23" s="103">
        <v>0</v>
      </c>
      <c r="Z23" s="4">
        <v>0</v>
      </c>
      <c r="AA23" s="155">
        <f>'12'!N21</f>
        <v>0</v>
      </c>
      <c r="AB23" s="103"/>
      <c r="AC23" s="103"/>
      <c r="AD23" s="103"/>
      <c r="AE23" s="103">
        <v>0</v>
      </c>
      <c r="AF23" s="103">
        <v>0</v>
      </c>
      <c r="AG23" s="4">
        <v>0</v>
      </c>
      <c r="AH23" s="155">
        <f>'12'!P21</f>
        <v>0</v>
      </c>
      <c r="AI23" s="103"/>
      <c r="AJ23" s="103">
        <v>0</v>
      </c>
      <c r="AK23" s="103">
        <v>0</v>
      </c>
      <c r="AL23" s="103">
        <v>0</v>
      </c>
      <c r="AM23" s="103">
        <v>0</v>
      </c>
      <c r="AN23" s="4" t="s">
        <v>913</v>
      </c>
      <c r="AO23" s="155">
        <f t="shared" si="14"/>
        <v>0</v>
      </c>
      <c r="AP23" s="103">
        <f t="shared" si="15"/>
        <v>0</v>
      </c>
      <c r="AQ23" s="103">
        <f t="shared" si="16"/>
        <v>0</v>
      </c>
      <c r="AR23" s="103">
        <f t="shared" si="17"/>
        <v>0</v>
      </c>
      <c r="AS23" s="103">
        <f t="shared" si="18"/>
        <v>0</v>
      </c>
      <c r="AT23" s="103">
        <f t="shared" si="19"/>
        <v>0</v>
      </c>
      <c r="AU23" s="4">
        <v>0</v>
      </c>
      <c r="AV23" s="155">
        <f>'12'!K21</f>
        <v>0</v>
      </c>
      <c r="AW23" s="103">
        <v>0</v>
      </c>
      <c r="AX23" s="103">
        <v>0</v>
      </c>
      <c r="AY23" s="103">
        <v>0</v>
      </c>
      <c r="AZ23" s="103">
        <v>0</v>
      </c>
      <c r="BA23" s="103">
        <v>0</v>
      </c>
      <c r="BB23" s="4">
        <v>0</v>
      </c>
      <c r="BC23" s="155">
        <f>'12'!M21</f>
        <v>0</v>
      </c>
      <c r="BD23" s="103"/>
      <c r="BE23" s="103">
        <v>0</v>
      </c>
      <c r="BF23" s="103">
        <v>0</v>
      </c>
      <c r="BG23" s="103">
        <v>0</v>
      </c>
      <c r="BH23" s="103">
        <v>0</v>
      </c>
      <c r="BI23" s="4">
        <v>0</v>
      </c>
      <c r="BJ23" s="155">
        <f>'12'!O21</f>
        <v>0</v>
      </c>
      <c r="BK23" s="103">
        <v>0</v>
      </c>
      <c r="BL23" s="103">
        <v>0</v>
      </c>
      <c r="BM23" s="103">
        <v>0</v>
      </c>
      <c r="BN23" s="103">
        <v>0</v>
      </c>
      <c r="BO23" s="103">
        <v>0</v>
      </c>
      <c r="BP23" s="4">
        <v>0</v>
      </c>
      <c r="BQ23" s="155">
        <f>'12'!Q21</f>
        <v>0</v>
      </c>
      <c r="BR23" s="103"/>
      <c r="BS23" s="103">
        <v>0</v>
      </c>
      <c r="BT23" s="103">
        <v>0</v>
      </c>
      <c r="BU23" s="103">
        <v>0</v>
      </c>
      <c r="BV23" s="103">
        <v>0</v>
      </c>
      <c r="BW23" s="4">
        <v>0</v>
      </c>
      <c r="BX23" s="4" t="s">
        <v>913</v>
      </c>
      <c r="BY23" s="155">
        <f t="shared" si="20"/>
        <v>0</v>
      </c>
      <c r="BZ23" s="156">
        <f t="shared" si="21"/>
        <v>0</v>
      </c>
      <c r="CA23" s="4"/>
    </row>
    <row r="24" spans="1:79" s="102" customFormat="1" ht="24.75" customHeight="1" x14ac:dyDescent="0.2">
      <c r="A24" s="130" t="str">
        <f>'10'!A22</f>
        <v>0.4</v>
      </c>
      <c r="B24" s="131" t="str">
        <f>'10'!B22</f>
        <v>Прочее новое строительство объектов электросетевого хозяйства, всего</v>
      </c>
      <c r="C24" s="136" t="str">
        <f>'12'!C22</f>
        <v>M-O</v>
      </c>
      <c r="D24" s="155">
        <f>'12'!D22</f>
        <v>13.423999999999999</v>
      </c>
      <c r="E24" s="155">
        <f t="shared" si="5"/>
        <v>0</v>
      </c>
      <c r="F24" s="155">
        <f t="shared" si="13"/>
        <v>9.2620000000000005</v>
      </c>
      <c r="G24" s="155">
        <f t="shared" si="22"/>
        <v>0.4</v>
      </c>
      <c r="H24" s="155">
        <f t="shared" si="23"/>
        <v>0</v>
      </c>
      <c r="I24" s="155">
        <f t="shared" si="24"/>
        <v>1.2150000000000001</v>
      </c>
      <c r="J24" s="155">
        <f t="shared" si="25"/>
        <v>0</v>
      </c>
      <c r="K24" s="155">
        <f t="shared" si="26"/>
        <v>0</v>
      </c>
      <c r="L24" s="4">
        <v>0</v>
      </c>
      <c r="M24" s="103">
        <f>'12'!J22</f>
        <v>0</v>
      </c>
      <c r="N24" s="103">
        <v>0</v>
      </c>
      <c r="O24" s="103">
        <v>0</v>
      </c>
      <c r="P24" s="103">
        <v>0</v>
      </c>
      <c r="Q24" s="103">
        <v>0</v>
      </c>
      <c r="R24" s="103">
        <v>0</v>
      </c>
      <c r="S24" s="4">
        <v>0</v>
      </c>
      <c r="T24" s="155">
        <f>'12'!L22</f>
        <v>0</v>
      </c>
      <c r="U24" s="103">
        <v>0</v>
      </c>
      <c r="V24" s="103">
        <v>0</v>
      </c>
      <c r="W24" s="103">
        <v>0</v>
      </c>
      <c r="X24" s="103">
        <v>0</v>
      </c>
      <c r="Y24" s="103">
        <v>0</v>
      </c>
      <c r="Z24" s="4">
        <v>0</v>
      </c>
      <c r="AA24" s="155">
        <f>'12'!N22</f>
        <v>9.2620000000000005</v>
      </c>
      <c r="AB24" s="103">
        <f>AB68</f>
        <v>0.4</v>
      </c>
      <c r="AC24" s="103">
        <f t="shared" ref="AC24:AD24" si="27">AC68</f>
        <v>0</v>
      </c>
      <c r="AD24" s="103">
        <f t="shared" si="27"/>
        <v>1.2150000000000001</v>
      </c>
      <c r="AE24" s="103">
        <v>0</v>
      </c>
      <c r="AF24" s="103">
        <v>0</v>
      </c>
      <c r="AG24" s="4">
        <v>0</v>
      </c>
      <c r="AH24" s="155">
        <f>'12'!P22</f>
        <v>0</v>
      </c>
      <c r="AI24" s="103">
        <f>AI68</f>
        <v>0</v>
      </c>
      <c r="AJ24" s="103">
        <v>0</v>
      </c>
      <c r="AK24" s="103">
        <v>0</v>
      </c>
      <c r="AL24" s="103">
        <v>0</v>
      </c>
      <c r="AM24" s="103">
        <v>0</v>
      </c>
      <c r="AN24" s="4" t="s">
        <v>913</v>
      </c>
      <c r="AO24" s="155">
        <f t="shared" si="14"/>
        <v>0</v>
      </c>
      <c r="AP24" s="103">
        <f t="shared" si="15"/>
        <v>0</v>
      </c>
      <c r="AQ24" s="103">
        <f t="shared" si="16"/>
        <v>0</v>
      </c>
      <c r="AR24" s="103">
        <f t="shared" si="17"/>
        <v>0</v>
      </c>
      <c r="AS24" s="103">
        <f t="shared" si="18"/>
        <v>0</v>
      </c>
      <c r="AT24" s="103">
        <f t="shared" si="19"/>
        <v>0</v>
      </c>
      <c r="AU24" s="4">
        <v>0</v>
      </c>
      <c r="AV24" s="155">
        <f>'12'!K22</f>
        <v>0</v>
      </c>
      <c r="AW24" s="103">
        <v>0</v>
      </c>
      <c r="AX24" s="103">
        <v>0</v>
      </c>
      <c r="AY24" s="103">
        <v>0</v>
      </c>
      <c r="AZ24" s="103">
        <v>0</v>
      </c>
      <c r="BA24" s="103">
        <v>0</v>
      </c>
      <c r="BB24" s="4">
        <v>0</v>
      </c>
      <c r="BC24" s="155">
        <f>'12'!M22</f>
        <v>0</v>
      </c>
      <c r="BD24" s="103"/>
      <c r="BE24" s="103">
        <v>0</v>
      </c>
      <c r="BF24" s="103">
        <v>0</v>
      </c>
      <c r="BG24" s="103">
        <v>0</v>
      </c>
      <c r="BH24" s="103">
        <v>0</v>
      </c>
      <c r="BI24" s="4">
        <v>0</v>
      </c>
      <c r="BJ24" s="155">
        <f>'12'!O22</f>
        <v>0</v>
      </c>
      <c r="BK24" s="103">
        <v>0</v>
      </c>
      <c r="BL24" s="103">
        <v>0</v>
      </c>
      <c r="BM24" s="103">
        <v>0</v>
      </c>
      <c r="BN24" s="103">
        <v>0</v>
      </c>
      <c r="BO24" s="103">
        <v>0</v>
      </c>
      <c r="BP24" s="4">
        <v>0</v>
      </c>
      <c r="BQ24" s="155">
        <f>'12'!Q22</f>
        <v>0</v>
      </c>
      <c r="BR24" s="103"/>
      <c r="BS24" s="103">
        <v>0</v>
      </c>
      <c r="BT24" s="103">
        <v>0</v>
      </c>
      <c r="BU24" s="103">
        <v>0</v>
      </c>
      <c r="BV24" s="103">
        <v>0</v>
      </c>
      <c r="BW24" s="4">
        <v>0</v>
      </c>
      <c r="BX24" s="4" t="s">
        <v>913</v>
      </c>
      <c r="BY24" s="155">
        <f t="shared" si="20"/>
        <v>-9.2620000000000005</v>
      </c>
      <c r="BZ24" s="156">
        <f t="shared" si="21"/>
        <v>-100</v>
      </c>
      <c r="CA24" s="4"/>
    </row>
    <row r="25" spans="1:79" s="102" customFormat="1" ht="24.75" customHeight="1" x14ac:dyDescent="0.2">
      <c r="A25" s="130" t="str">
        <f>'10'!A23</f>
        <v>0.5</v>
      </c>
      <c r="B25" s="131" t="str">
        <f>'10'!B23</f>
        <v>Покупка земельных участков для целей реализации инвестиционных проектов, всего</v>
      </c>
      <c r="C25" s="136" t="str">
        <f>'12'!C23</f>
        <v>M-O</v>
      </c>
      <c r="D25" s="155">
        <f>'12'!D23</f>
        <v>0</v>
      </c>
      <c r="E25" s="155">
        <f t="shared" si="5"/>
        <v>0</v>
      </c>
      <c r="F25" s="155">
        <f t="shared" si="13"/>
        <v>0</v>
      </c>
      <c r="G25" s="155">
        <f t="shared" si="22"/>
        <v>0</v>
      </c>
      <c r="H25" s="155">
        <f t="shared" si="23"/>
        <v>0</v>
      </c>
      <c r="I25" s="155">
        <f t="shared" si="24"/>
        <v>0</v>
      </c>
      <c r="J25" s="155">
        <f t="shared" si="25"/>
        <v>0</v>
      </c>
      <c r="K25" s="155">
        <f t="shared" si="26"/>
        <v>0</v>
      </c>
      <c r="L25" s="4">
        <v>0</v>
      </c>
      <c r="M25" s="103">
        <f>'12'!J23</f>
        <v>0</v>
      </c>
      <c r="N25" s="103">
        <v>0</v>
      </c>
      <c r="O25" s="103">
        <v>0</v>
      </c>
      <c r="P25" s="103">
        <v>0</v>
      </c>
      <c r="Q25" s="103">
        <v>0</v>
      </c>
      <c r="R25" s="103">
        <v>0</v>
      </c>
      <c r="S25" s="4">
        <v>0</v>
      </c>
      <c r="T25" s="155">
        <f>'12'!L23</f>
        <v>0</v>
      </c>
      <c r="U25" s="103">
        <v>0</v>
      </c>
      <c r="V25" s="103">
        <v>0</v>
      </c>
      <c r="W25" s="103">
        <v>0</v>
      </c>
      <c r="X25" s="103">
        <v>0</v>
      </c>
      <c r="Y25" s="103">
        <v>0</v>
      </c>
      <c r="Z25" s="4">
        <v>0</v>
      </c>
      <c r="AA25" s="155">
        <f>'12'!N23</f>
        <v>0</v>
      </c>
      <c r="AB25" s="103"/>
      <c r="AC25" s="103">
        <v>0</v>
      </c>
      <c r="AD25" s="103">
        <v>0</v>
      </c>
      <c r="AE25" s="103">
        <v>0</v>
      </c>
      <c r="AF25" s="103">
        <v>0</v>
      </c>
      <c r="AG25" s="4">
        <v>0</v>
      </c>
      <c r="AH25" s="155">
        <f>'12'!P23</f>
        <v>0</v>
      </c>
      <c r="AI25" s="103"/>
      <c r="AJ25" s="103">
        <v>0</v>
      </c>
      <c r="AK25" s="103">
        <v>0</v>
      </c>
      <c r="AL25" s="103">
        <v>0</v>
      </c>
      <c r="AM25" s="103">
        <v>0</v>
      </c>
      <c r="AN25" s="4" t="s">
        <v>913</v>
      </c>
      <c r="AO25" s="155">
        <f t="shared" si="14"/>
        <v>0</v>
      </c>
      <c r="AP25" s="103">
        <f t="shared" si="15"/>
        <v>0</v>
      </c>
      <c r="AQ25" s="103">
        <f t="shared" si="16"/>
        <v>0</v>
      </c>
      <c r="AR25" s="103">
        <f t="shared" si="17"/>
        <v>0</v>
      </c>
      <c r="AS25" s="103">
        <f t="shared" si="18"/>
        <v>0</v>
      </c>
      <c r="AT25" s="103">
        <f t="shared" si="19"/>
        <v>0</v>
      </c>
      <c r="AU25" s="4">
        <v>0</v>
      </c>
      <c r="AV25" s="155">
        <f>'12'!K23</f>
        <v>0</v>
      </c>
      <c r="AW25" s="103">
        <v>0</v>
      </c>
      <c r="AX25" s="103">
        <v>0</v>
      </c>
      <c r="AY25" s="103">
        <v>0</v>
      </c>
      <c r="AZ25" s="103">
        <v>0</v>
      </c>
      <c r="BA25" s="103">
        <v>0</v>
      </c>
      <c r="BB25" s="4">
        <v>0</v>
      </c>
      <c r="BC25" s="155">
        <f>'12'!M23</f>
        <v>0</v>
      </c>
      <c r="BD25" s="103"/>
      <c r="BE25" s="103">
        <v>0</v>
      </c>
      <c r="BF25" s="103">
        <v>0</v>
      </c>
      <c r="BG25" s="103">
        <v>0</v>
      </c>
      <c r="BH25" s="103">
        <v>0</v>
      </c>
      <c r="BI25" s="4">
        <v>0</v>
      </c>
      <c r="BJ25" s="155">
        <f>'12'!O23</f>
        <v>0</v>
      </c>
      <c r="BK25" s="103">
        <v>0</v>
      </c>
      <c r="BL25" s="103">
        <v>0</v>
      </c>
      <c r="BM25" s="103">
        <v>0</v>
      </c>
      <c r="BN25" s="103">
        <v>0</v>
      </c>
      <c r="BO25" s="103">
        <v>0</v>
      </c>
      <c r="BP25" s="4">
        <v>0</v>
      </c>
      <c r="BQ25" s="155">
        <f>'12'!Q23</f>
        <v>0</v>
      </c>
      <c r="BR25" s="103"/>
      <c r="BS25" s="103">
        <v>0</v>
      </c>
      <c r="BT25" s="103">
        <v>0</v>
      </c>
      <c r="BU25" s="103">
        <v>0</v>
      </c>
      <c r="BV25" s="103">
        <v>0</v>
      </c>
      <c r="BW25" s="4">
        <v>0</v>
      </c>
      <c r="BX25" s="4" t="s">
        <v>913</v>
      </c>
      <c r="BY25" s="155">
        <f t="shared" si="20"/>
        <v>0</v>
      </c>
      <c r="BZ25" s="156">
        <f t="shared" si="21"/>
        <v>0</v>
      </c>
      <c r="CA25" s="4"/>
    </row>
    <row r="26" spans="1:79" s="102" customFormat="1" ht="24.75" customHeight="1" x14ac:dyDescent="0.2">
      <c r="A26" s="130" t="str">
        <f>'10'!A24</f>
        <v>0.6</v>
      </c>
      <c r="B26" s="131" t="str">
        <f>'10'!B24</f>
        <v>Прочие инвестиционные проекты, всего</v>
      </c>
      <c r="C26" s="136" t="str">
        <f>'12'!C24</f>
        <v>M-O</v>
      </c>
      <c r="D26" s="155">
        <f>'12'!D24</f>
        <v>24.645000000000003</v>
      </c>
      <c r="E26" s="155">
        <f t="shared" si="5"/>
        <v>0</v>
      </c>
      <c r="F26" s="155">
        <f t="shared" si="13"/>
        <v>8.7000000000000011</v>
      </c>
      <c r="G26" s="155">
        <f t="shared" si="22"/>
        <v>0</v>
      </c>
      <c r="H26" s="155">
        <f t="shared" si="23"/>
        <v>0</v>
      </c>
      <c r="I26" s="155">
        <f t="shared" si="24"/>
        <v>0</v>
      </c>
      <c r="J26" s="155">
        <f t="shared" si="25"/>
        <v>0</v>
      </c>
      <c r="K26" s="155">
        <f t="shared" si="26"/>
        <v>0</v>
      </c>
      <c r="L26" s="4">
        <v>0</v>
      </c>
      <c r="M26" s="103">
        <f>'12'!J24</f>
        <v>0</v>
      </c>
      <c r="N26" s="103">
        <v>0</v>
      </c>
      <c r="O26" s="103">
        <v>0</v>
      </c>
      <c r="P26" s="103">
        <v>0</v>
      </c>
      <c r="Q26" s="103">
        <v>0</v>
      </c>
      <c r="R26" s="103">
        <v>0</v>
      </c>
      <c r="S26" s="4">
        <v>0</v>
      </c>
      <c r="T26" s="155">
        <f>'12'!L24</f>
        <v>8.7000000000000011</v>
      </c>
      <c r="U26" s="103">
        <v>0</v>
      </c>
      <c r="V26" s="103">
        <v>0</v>
      </c>
      <c r="W26" s="103">
        <v>0</v>
      </c>
      <c r="X26" s="103">
        <v>0</v>
      </c>
      <c r="Y26" s="103">
        <v>0</v>
      </c>
      <c r="Z26" s="4">
        <v>0</v>
      </c>
      <c r="AA26" s="155">
        <f>'12'!N24</f>
        <v>0</v>
      </c>
      <c r="AB26" s="103"/>
      <c r="AC26" s="103">
        <v>0</v>
      </c>
      <c r="AD26" s="103">
        <v>0</v>
      </c>
      <c r="AE26" s="103">
        <v>0</v>
      </c>
      <c r="AF26" s="103">
        <v>0</v>
      </c>
      <c r="AG26" s="4">
        <v>0</v>
      </c>
      <c r="AH26" s="155">
        <f>'12'!P24</f>
        <v>0</v>
      </c>
      <c r="AI26" s="103"/>
      <c r="AJ26" s="103">
        <v>0</v>
      </c>
      <c r="AK26" s="103">
        <v>0</v>
      </c>
      <c r="AL26" s="103">
        <v>0</v>
      </c>
      <c r="AM26" s="103">
        <v>0</v>
      </c>
      <c r="AN26" s="4" t="s">
        <v>913</v>
      </c>
      <c r="AO26" s="155">
        <f t="shared" si="14"/>
        <v>8.5279166666666661</v>
      </c>
      <c r="AP26" s="103">
        <f t="shared" si="15"/>
        <v>0</v>
      </c>
      <c r="AQ26" s="103">
        <f t="shared" si="16"/>
        <v>0</v>
      </c>
      <c r="AR26" s="103">
        <f t="shared" si="17"/>
        <v>0</v>
      </c>
      <c r="AS26" s="103">
        <f t="shared" si="18"/>
        <v>0</v>
      </c>
      <c r="AT26" s="103">
        <f t="shared" si="19"/>
        <v>0</v>
      </c>
      <c r="AU26" s="4">
        <v>0</v>
      </c>
      <c r="AV26" s="155">
        <f>'12'!K24</f>
        <v>0</v>
      </c>
      <c r="AW26" s="103">
        <v>0</v>
      </c>
      <c r="AX26" s="103">
        <v>0</v>
      </c>
      <c r="AY26" s="103">
        <v>0</v>
      </c>
      <c r="AZ26" s="103">
        <v>0</v>
      </c>
      <c r="BA26" s="103">
        <v>0</v>
      </c>
      <c r="BB26" s="4">
        <v>0</v>
      </c>
      <c r="BC26" s="155">
        <f>'12'!M24</f>
        <v>8.5279166666666661</v>
      </c>
      <c r="BD26" s="103"/>
      <c r="BE26" s="103">
        <v>0</v>
      </c>
      <c r="BF26" s="103">
        <v>0</v>
      </c>
      <c r="BG26" s="103">
        <v>0</v>
      </c>
      <c r="BH26" s="103">
        <v>0</v>
      </c>
      <c r="BI26" s="4">
        <v>0</v>
      </c>
      <c r="BJ26" s="155">
        <f>'12'!O24</f>
        <v>0</v>
      </c>
      <c r="BK26" s="103">
        <v>0</v>
      </c>
      <c r="BL26" s="103">
        <v>0</v>
      </c>
      <c r="BM26" s="103">
        <v>0</v>
      </c>
      <c r="BN26" s="103">
        <v>0</v>
      </c>
      <c r="BO26" s="103">
        <v>0</v>
      </c>
      <c r="BP26" s="4">
        <v>0</v>
      </c>
      <c r="BQ26" s="155">
        <f>'12'!Q24</f>
        <v>0</v>
      </c>
      <c r="BR26" s="103"/>
      <c r="BS26" s="103">
        <v>0</v>
      </c>
      <c r="BT26" s="103">
        <v>0</v>
      </c>
      <c r="BU26" s="103">
        <v>0</v>
      </c>
      <c r="BV26" s="103">
        <v>0</v>
      </c>
      <c r="BW26" s="4">
        <v>0</v>
      </c>
      <c r="BX26" s="4" t="s">
        <v>913</v>
      </c>
      <c r="BY26" s="155">
        <f t="shared" si="20"/>
        <v>-0.17208333333333492</v>
      </c>
      <c r="BZ26" s="156">
        <f t="shared" si="21"/>
        <v>-1.9779693486590217</v>
      </c>
      <c r="CA26" s="4"/>
    </row>
    <row r="27" spans="1:79" s="102" customFormat="1" ht="24.75" customHeight="1" x14ac:dyDescent="0.2">
      <c r="A27" s="130" t="str">
        <f>'10'!A25</f>
        <v>1.</v>
      </c>
      <c r="B27" s="131" t="str">
        <f>'10'!B25</f>
        <v>Ярославская область</v>
      </c>
      <c r="C27" s="136">
        <f>'12'!C25</f>
        <v>0</v>
      </c>
      <c r="D27" s="155">
        <f>'12'!D25</f>
        <v>0</v>
      </c>
      <c r="E27" s="155">
        <f t="shared" si="5"/>
        <v>0</v>
      </c>
      <c r="F27" s="155">
        <f t="shared" si="13"/>
        <v>0</v>
      </c>
      <c r="G27" s="155">
        <f t="shared" si="22"/>
        <v>0</v>
      </c>
      <c r="H27" s="155">
        <f t="shared" si="23"/>
        <v>0</v>
      </c>
      <c r="I27" s="155">
        <f t="shared" si="24"/>
        <v>0</v>
      </c>
      <c r="J27" s="155">
        <f t="shared" si="25"/>
        <v>0</v>
      </c>
      <c r="K27" s="155">
        <f t="shared" si="26"/>
        <v>0</v>
      </c>
      <c r="L27" s="4">
        <v>0</v>
      </c>
      <c r="M27" s="103">
        <f>'12'!J25</f>
        <v>0</v>
      </c>
      <c r="N27" s="103">
        <v>0</v>
      </c>
      <c r="O27" s="103">
        <v>0</v>
      </c>
      <c r="P27" s="103">
        <v>0</v>
      </c>
      <c r="Q27" s="103">
        <v>0</v>
      </c>
      <c r="R27" s="103">
        <v>0</v>
      </c>
      <c r="S27" s="4">
        <v>0</v>
      </c>
      <c r="T27" s="155">
        <f>'12'!L25</f>
        <v>0</v>
      </c>
      <c r="U27" s="103">
        <v>0</v>
      </c>
      <c r="V27" s="103">
        <v>0</v>
      </c>
      <c r="W27" s="103">
        <v>0</v>
      </c>
      <c r="X27" s="103">
        <v>0</v>
      </c>
      <c r="Y27" s="103">
        <v>0</v>
      </c>
      <c r="Z27" s="4">
        <v>0</v>
      </c>
      <c r="AA27" s="155">
        <f>'12'!N25</f>
        <v>0</v>
      </c>
      <c r="AB27" s="103"/>
      <c r="AC27" s="103">
        <v>0</v>
      </c>
      <c r="AD27" s="103">
        <v>0</v>
      </c>
      <c r="AE27" s="103">
        <v>0</v>
      </c>
      <c r="AF27" s="103">
        <v>0</v>
      </c>
      <c r="AG27" s="4">
        <v>0</v>
      </c>
      <c r="AH27" s="155">
        <f>'12'!P25</f>
        <v>0</v>
      </c>
      <c r="AI27" s="103"/>
      <c r="AJ27" s="103">
        <v>0</v>
      </c>
      <c r="AK27" s="103">
        <v>0</v>
      </c>
      <c r="AL27" s="103">
        <v>0</v>
      </c>
      <c r="AM27" s="103">
        <v>0</v>
      </c>
      <c r="AN27" s="4" t="s">
        <v>913</v>
      </c>
      <c r="AO27" s="155">
        <f t="shared" si="14"/>
        <v>0</v>
      </c>
      <c r="AP27" s="103">
        <f t="shared" si="15"/>
        <v>0</v>
      </c>
      <c r="AQ27" s="103">
        <f t="shared" si="16"/>
        <v>0</v>
      </c>
      <c r="AR27" s="103">
        <f t="shared" si="17"/>
        <v>0</v>
      </c>
      <c r="AS27" s="103">
        <f t="shared" si="18"/>
        <v>0</v>
      </c>
      <c r="AT27" s="103">
        <f t="shared" si="19"/>
        <v>0</v>
      </c>
      <c r="AU27" s="4">
        <v>0</v>
      </c>
      <c r="AV27" s="155">
        <f>'12'!K25</f>
        <v>0</v>
      </c>
      <c r="AW27" s="103">
        <v>0</v>
      </c>
      <c r="AX27" s="103">
        <v>0</v>
      </c>
      <c r="AY27" s="103">
        <v>0</v>
      </c>
      <c r="AZ27" s="103">
        <v>0</v>
      </c>
      <c r="BA27" s="103">
        <v>0</v>
      </c>
      <c r="BB27" s="4">
        <v>0</v>
      </c>
      <c r="BC27" s="155">
        <f>'12'!M25</f>
        <v>0</v>
      </c>
      <c r="BD27" s="103"/>
      <c r="BE27" s="103">
        <v>0</v>
      </c>
      <c r="BF27" s="103">
        <v>0</v>
      </c>
      <c r="BG27" s="103">
        <v>0</v>
      </c>
      <c r="BH27" s="103">
        <v>0</v>
      </c>
      <c r="BI27" s="4">
        <v>0</v>
      </c>
      <c r="BJ27" s="155">
        <f>'12'!O25</f>
        <v>0</v>
      </c>
      <c r="BK27" s="103">
        <v>0</v>
      </c>
      <c r="BL27" s="103">
        <v>0</v>
      </c>
      <c r="BM27" s="103">
        <v>0</v>
      </c>
      <c r="BN27" s="103">
        <v>0</v>
      </c>
      <c r="BO27" s="103">
        <v>0</v>
      </c>
      <c r="BP27" s="4">
        <v>0</v>
      </c>
      <c r="BQ27" s="155">
        <f>'12'!Q25</f>
        <v>0</v>
      </c>
      <c r="BR27" s="103"/>
      <c r="BS27" s="103">
        <v>0</v>
      </c>
      <c r="BT27" s="103">
        <v>0</v>
      </c>
      <c r="BU27" s="103">
        <v>0</v>
      </c>
      <c r="BV27" s="103">
        <v>0</v>
      </c>
      <c r="BW27" s="4">
        <v>0</v>
      </c>
      <c r="BX27" s="4" t="s">
        <v>913</v>
      </c>
      <c r="BY27" s="155">
        <f t="shared" si="20"/>
        <v>0</v>
      </c>
      <c r="BZ27" s="156">
        <f t="shared" si="21"/>
        <v>0</v>
      </c>
      <c r="CA27" s="4"/>
    </row>
    <row r="28" spans="1:79" s="102" customFormat="1" ht="24.75" customHeight="1" x14ac:dyDescent="0.2">
      <c r="A28" s="130" t="str">
        <f>'10'!A26</f>
        <v>1.1.</v>
      </c>
      <c r="B28" s="131" t="str">
        <f>'10'!B26</f>
        <v>Технологическое присоединение, всего, в том числе:</v>
      </c>
      <c r="C28" s="136" t="str">
        <f>'12'!C26</f>
        <v>M-O</v>
      </c>
      <c r="D28" s="155">
        <f>'12'!D26</f>
        <v>52.292999999999999</v>
      </c>
      <c r="E28" s="155">
        <f t="shared" si="5"/>
        <v>0</v>
      </c>
      <c r="F28" s="155">
        <f t="shared" si="13"/>
        <v>16.766999999999999</v>
      </c>
      <c r="G28" s="155">
        <f t="shared" si="22"/>
        <v>0</v>
      </c>
      <c r="H28" s="155">
        <f t="shared" si="23"/>
        <v>0</v>
      </c>
      <c r="I28" s="155">
        <f t="shared" si="24"/>
        <v>0</v>
      </c>
      <c r="J28" s="155">
        <f t="shared" si="25"/>
        <v>0</v>
      </c>
      <c r="K28" s="155">
        <f t="shared" si="26"/>
        <v>0</v>
      </c>
      <c r="L28" s="4">
        <v>0</v>
      </c>
      <c r="M28" s="103">
        <f>'12'!J26</f>
        <v>0</v>
      </c>
      <c r="N28" s="103">
        <v>0</v>
      </c>
      <c r="O28" s="103">
        <v>0</v>
      </c>
      <c r="P28" s="103">
        <v>0</v>
      </c>
      <c r="Q28" s="103">
        <v>0</v>
      </c>
      <c r="R28" s="103">
        <v>0</v>
      </c>
      <c r="S28" s="4">
        <v>0</v>
      </c>
      <c r="T28" s="155">
        <f>'12'!L26</f>
        <v>0</v>
      </c>
      <c r="U28" s="103">
        <v>0</v>
      </c>
      <c r="V28" s="103">
        <v>0</v>
      </c>
      <c r="W28" s="103">
        <v>0</v>
      </c>
      <c r="X28" s="103">
        <v>0</v>
      </c>
      <c r="Y28" s="103">
        <v>0</v>
      </c>
      <c r="Z28" s="4">
        <v>0</v>
      </c>
      <c r="AA28" s="155">
        <f>'12'!N26</f>
        <v>8.3834999999999997</v>
      </c>
      <c r="AB28" s="103"/>
      <c r="AC28" s="103">
        <v>0</v>
      </c>
      <c r="AD28" s="103">
        <v>0</v>
      </c>
      <c r="AE28" s="103">
        <v>0</v>
      </c>
      <c r="AF28" s="103">
        <v>0</v>
      </c>
      <c r="AG28" s="4">
        <v>0</v>
      </c>
      <c r="AH28" s="155">
        <f>'12'!P26</f>
        <v>8.3834999999999997</v>
      </c>
      <c r="AI28" s="103"/>
      <c r="AJ28" s="103">
        <v>0</v>
      </c>
      <c r="AK28" s="103">
        <v>0</v>
      </c>
      <c r="AL28" s="103">
        <v>0</v>
      </c>
      <c r="AM28" s="103">
        <v>0</v>
      </c>
      <c r="AN28" s="4" t="s">
        <v>913</v>
      </c>
      <c r="AO28" s="155">
        <f t="shared" si="14"/>
        <v>14.57608325</v>
      </c>
      <c r="AP28" s="103">
        <f t="shared" si="15"/>
        <v>0</v>
      </c>
      <c r="AQ28" s="103">
        <f t="shared" si="16"/>
        <v>0</v>
      </c>
      <c r="AR28" s="103">
        <f t="shared" si="17"/>
        <v>0</v>
      </c>
      <c r="AS28" s="103">
        <f t="shared" si="18"/>
        <v>0</v>
      </c>
      <c r="AT28" s="103">
        <f t="shared" si="19"/>
        <v>0</v>
      </c>
      <c r="AU28" s="4">
        <v>0</v>
      </c>
      <c r="AV28" s="155">
        <f>'12'!K26</f>
        <v>5.0759279599999996</v>
      </c>
      <c r="AW28" s="103">
        <f>AW29</f>
        <v>0</v>
      </c>
      <c r="AX28" s="103">
        <v>0</v>
      </c>
      <c r="AY28" s="103">
        <v>0</v>
      </c>
      <c r="AZ28" s="103">
        <v>0</v>
      </c>
      <c r="BA28" s="103">
        <v>0</v>
      </c>
      <c r="BB28" s="4">
        <v>0</v>
      </c>
      <c r="BC28" s="155">
        <f>'12'!M26</f>
        <v>4.7029801100000004</v>
      </c>
      <c r="BD28" s="103"/>
      <c r="BE28" s="103">
        <v>0</v>
      </c>
      <c r="BF28" s="103">
        <v>0</v>
      </c>
      <c r="BG28" s="103">
        <v>0</v>
      </c>
      <c r="BH28" s="103">
        <v>0</v>
      </c>
      <c r="BI28" s="4">
        <v>0</v>
      </c>
      <c r="BJ28" s="155">
        <f>'12'!O26</f>
        <v>4.7971751800000009</v>
      </c>
      <c r="BK28" s="103">
        <v>0</v>
      </c>
      <c r="BL28" s="103">
        <v>0</v>
      </c>
      <c r="BM28" s="103">
        <v>0</v>
      </c>
      <c r="BN28" s="103">
        <v>0</v>
      </c>
      <c r="BO28" s="103">
        <v>0</v>
      </c>
      <c r="BP28" s="4">
        <v>0</v>
      </c>
      <c r="BQ28" s="155">
        <f>'12'!Q26</f>
        <v>0</v>
      </c>
      <c r="BR28" s="103"/>
      <c r="BS28" s="103">
        <v>0</v>
      </c>
      <c r="BT28" s="103">
        <v>0</v>
      </c>
      <c r="BU28" s="103">
        <v>0</v>
      </c>
      <c r="BV28" s="103">
        <v>0</v>
      </c>
      <c r="BW28" s="4">
        <v>0</v>
      </c>
      <c r="BX28" s="4" t="s">
        <v>913</v>
      </c>
      <c r="BY28" s="155">
        <f t="shared" si="20"/>
        <v>-2.1909167499999995</v>
      </c>
      <c r="BZ28" s="156">
        <f t="shared" si="21"/>
        <v>-13.066838134430725</v>
      </c>
      <c r="CA28" s="4"/>
    </row>
    <row r="29" spans="1:79" s="102" customFormat="1" ht="24.75" customHeight="1" x14ac:dyDescent="0.2">
      <c r="A29" s="130" t="str">
        <f>'10'!A27</f>
        <v>1.1.1.</v>
      </c>
      <c r="B29" s="131" t="str">
        <f>'10'!B27</f>
        <v>Технологическое присоединение энергопринимающих устройств потребителей, всего, в том числе:</v>
      </c>
      <c r="C29" s="136" t="str">
        <f>'12'!C27</f>
        <v>M-O</v>
      </c>
      <c r="D29" s="155">
        <f>'12'!D27</f>
        <v>52.292999999999999</v>
      </c>
      <c r="E29" s="155">
        <f t="shared" si="5"/>
        <v>0</v>
      </c>
      <c r="F29" s="155">
        <f t="shared" si="13"/>
        <v>16.766999999999999</v>
      </c>
      <c r="G29" s="155">
        <f t="shared" si="22"/>
        <v>0</v>
      </c>
      <c r="H29" s="155">
        <f t="shared" si="23"/>
        <v>0</v>
      </c>
      <c r="I29" s="155">
        <f t="shared" si="24"/>
        <v>0</v>
      </c>
      <c r="J29" s="155">
        <f t="shared" si="25"/>
        <v>0</v>
      </c>
      <c r="K29" s="155">
        <f t="shared" si="26"/>
        <v>0</v>
      </c>
      <c r="L29" s="4">
        <v>0</v>
      </c>
      <c r="M29" s="103">
        <f>'12'!J27</f>
        <v>0</v>
      </c>
      <c r="N29" s="103">
        <v>0</v>
      </c>
      <c r="O29" s="103">
        <v>0</v>
      </c>
      <c r="P29" s="103">
        <v>0</v>
      </c>
      <c r="Q29" s="103">
        <v>0</v>
      </c>
      <c r="R29" s="103">
        <v>0</v>
      </c>
      <c r="S29" s="4">
        <v>0</v>
      </c>
      <c r="T29" s="155">
        <f>'12'!L27</f>
        <v>0</v>
      </c>
      <c r="U29" s="103">
        <v>0</v>
      </c>
      <c r="V29" s="103">
        <v>0</v>
      </c>
      <c r="W29" s="103">
        <v>0</v>
      </c>
      <c r="X29" s="103">
        <v>0</v>
      </c>
      <c r="Y29" s="103">
        <v>0</v>
      </c>
      <c r="Z29" s="4">
        <v>0</v>
      </c>
      <c r="AA29" s="155">
        <f>'12'!N27</f>
        <v>8.3834999999999997</v>
      </c>
      <c r="AB29" s="103"/>
      <c r="AC29" s="103">
        <v>0</v>
      </c>
      <c r="AD29" s="103">
        <v>0</v>
      </c>
      <c r="AE29" s="103">
        <v>0</v>
      </c>
      <c r="AF29" s="103">
        <v>0</v>
      </c>
      <c r="AG29" s="4">
        <v>0</v>
      </c>
      <c r="AH29" s="155">
        <f>'12'!P27</f>
        <v>8.3834999999999997</v>
      </c>
      <c r="AI29" s="103"/>
      <c r="AJ29" s="103">
        <v>0</v>
      </c>
      <c r="AK29" s="103">
        <v>0</v>
      </c>
      <c r="AL29" s="103">
        <v>0</v>
      </c>
      <c r="AM29" s="103">
        <v>0</v>
      </c>
      <c r="AN29" s="4" t="s">
        <v>913</v>
      </c>
      <c r="AO29" s="155">
        <f t="shared" si="14"/>
        <v>14.57608325</v>
      </c>
      <c r="AP29" s="103">
        <f t="shared" si="15"/>
        <v>0</v>
      </c>
      <c r="AQ29" s="103">
        <f t="shared" si="16"/>
        <v>0</v>
      </c>
      <c r="AR29" s="103">
        <f t="shared" si="17"/>
        <v>0</v>
      </c>
      <c r="AS29" s="103">
        <f t="shared" si="18"/>
        <v>0</v>
      </c>
      <c r="AT29" s="103">
        <f t="shared" si="19"/>
        <v>0</v>
      </c>
      <c r="AU29" s="4">
        <v>0</v>
      </c>
      <c r="AV29" s="155">
        <f>'12'!K27</f>
        <v>5.0759279599999996</v>
      </c>
      <c r="AW29" s="103">
        <f>AW30+AW31</f>
        <v>0</v>
      </c>
      <c r="AX29" s="103">
        <v>0</v>
      </c>
      <c r="AY29" s="103">
        <v>0</v>
      </c>
      <c r="AZ29" s="103">
        <v>0</v>
      </c>
      <c r="BA29" s="103">
        <v>0</v>
      </c>
      <c r="BB29" s="4">
        <v>0</v>
      </c>
      <c r="BC29" s="155">
        <f>'12'!M27</f>
        <v>4.7029801100000004</v>
      </c>
      <c r="BD29" s="103"/>
      <c r="BE29" s="103">
        <v>0</v>
      </c>
      <c r="BF29" s="103">
        <v>0</v>
      </c>
      <c r="BG29" s="103">
        <v>0</v>
      </c>
      <c r="BH29" s="103">
        <v>0</v>
      </c>
      <c r="BI29" s="4">
        <v>0</v>
      </c>
      <c r="BJ29" s="155">
        <f>'12'!O27</f>
        <v>4.7971751800000009</v>
      </c>
      <c r="BK29" s="103">
        <v>0</v>
      </c>
      <c r="BL29" s="103">
        <v>0</v>
      </c>
      <c r="BM29" s="103">
        <v>0</v>
      </c>
      <c r="BN29" s="103">
        <v>0</v>
      </c>
      <c r="BO29" s="103">
        <v>0</v>
      </c>
      <c r="BP29" s="4">
        <v>0</v>
      </c>
      <c r="BQ29" s="155">
        <f>'12'!Q27</f>
        <v>0</v>
      </c>
      <c r="BR29" s="103"/>
      <c r="BS29" s="103">
        <v>0</v>
      </c>
      <c r="BT29" s="103">
        <v>0</v>
      </c>
      <c r="BU29" s="103">
        <v>0</v>
      </c>
      <c r="BV29" s="103">
        <v>0</v>
      </c>
      <c r="BW29" s="4">
        <v>0</v>
      </c>
      <c r="BX29" s="4" t="s">
        <v>913</v>
      </c>
      <c r="BY29" s="155">
        <f t="shared" si="20"/>
        <v>-2.1909167499999995</v>
      </c>
      <c r="BZ29" s="156">
        <f t="shared" si="21"/>
        <v>-13.066838134430725</v>
      </c>
      <c r="CA29" s="4"/>
    </row>
    <row r="30" spans="1:79" s="102" customFormat="1" ht="24.75" customHeight="1" x14ac:dyDescent="0.2">
      <c r="A30" s="130" t="str">
        <f>'10'!A28</f>
        <v>1.1.1.1</v>
      </c>
      <c r="B30" s="13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136" t="str">
        <f>'12'!C28</f>
        <v>M-O</v>
      </c>
      <c r="D30" s="155">
        <f>'12'!D28</f>
        <v>28.451000000000001</v>
      </c>
      <c r="E30" s="155">
        <f t="shared" si="5"/>
        <v>0</v>
      </c>
      <c r="F30" s="155">
        <f t="shared" si="13"/>
        <v>8.3070000000000004</v>
      </c>
      <c r="G30" s="155">
        <f t="shared" si="22"/>
        <v>0</v>
      </c>
      <c r="H30" s="155">
        <f t="shared" si="23"/>
        <v>0</v>
      </c>
      <c r="I30" s="155">
        <f t="shared" si="24"/>
        <v>0</v>
      </c>
      <c r="J30" s="155">
        <f t="shared" si="25"/>
        <v>0</v>
      </c>
      <c r="K30" s="155">
        <f t="shared" si="26"/>
        <v>0</v>
      </c>
      <c r="L30" s="4">
        <v>0</v>
      </c>
      <c r="M30" s="103">
        <f>'12'!J28</f>
        <v>0</v>
      </c>
      <c r="N30" s="103">
        <v>0</v>
      </c>
      <c r="O30" s="103">
        <v>0</v>
      </c>
      <c r="P30" s="103">
        <v>0</v>
      </c>
      <c r="Q30" s="103">
        <v>0</v>
      </c>
      <c r="R30" s="103">
        <v>0</v>
      </c>
      <c r="S30" s="4">
        <v>0</v>
      </c>
      <c r="T30" s="155">
        <f>'12'!L28</f>
        <v>0</v>
      </c>
      <c r="U30" s="103">
        <v>0</v>
      </c>
      <c r="V30" s="103">
        <v>0</v>
      </c>
      <c r="W30" s="103">
        <v>0</v>
      </c>
      <c r="X30" s="103">
        <v>0</v>
      </c>
      <c r="Y30" s="103">
        <v>0</v>
      </c>
      <c r="Z30" s="4">
        <v>0</v>
      </c>
      <c r="AA30" s="155">
        <f>'12'!N28</f>
        <v>4.1535000000000002</v>
      </c>
      <c r="AB30" s="103"/>
      <c r="AC30" s="103">
        <v>0</v>
      </c>
      <c r="AD30" s="103">
        <v>0</v>
      </c>
      <c r="AE30" s="103">
        <v>0</v>
      </c>
      <c r="AF30" s="103">
        <v>0</v>
      </c>
      <c r="AG30" s="4">
        <v>0</v>
      </c>
      <c r="AH30" s="155">
        <f>'12'!P28</f>
        <v>4.1535000000000002</v>
      </c>
      <c r="AI30" s="103"/>
      <c r="AJ30" s="103">
        <v>0</v>
      </c>
      <c r="AK30" s="103">
        <v>0</v>
      </c>
      <c r="AL30" s="103">
        <v>0</v>
      </c>
      <c r="AM30" s="103">
        <v>0</v>
      </c>
      <c r="AN30" s="4" t="s">
        <v>913</v>
      </c>
      <c r="AO30" s="155">
        <f t="shared" si="14"/>
        <v>0.29122576999999999</v>
      </c>
      <c r="AP30" s="103">
        <f t="shared" si="15"/>
        <v>0</v>
      </c>
      <c r="AQ30" s="103">
        <f t="shared" si="16"/>
        <v>0</v>
      </c>
      <c r="AR30" s="103">
        <f t="shared" si="17"/>
        <v>0</v>
      </c>
      <c r="AS30" s="103">
        <f t="shared" si="18"/>
        <v>0</v>
      </c>
      <c r="AT30" s="103">
        <f t="shared" si="19"/>
        <v>0</v>
      </c>
      <c r="AU30" s="4">
        <v>0</v>
      </c>
      <c r="AV30" s="155">
        <f>'12'!K28</f>
        <v>0.27354985999999998</v>
      </c>
      <c r="AW30" s="103">
        <v>0</v>
      </c>
      <c r="AX30" s="103">
        <v>0</v>
      </c>
      <c r="AY30" s="103">
        <v>0</v>
      </c>
      <c r="AZ30" s="103">
        <v>0</v>
      </c>
      <c r="BA30" s="103">
        <v>0</v>
      </c>
      <c r="BB30" s="4">
        <v>0</v>
      </c>
      <c r="BC30" s="155">
        <f>'12'!M28</f>
        <v>1.7675910000000003E-2</v>
      </c>
      <c r="BD30" s="103"/>
      <c r="BE30" s="103">
        <v>0</v>
      </c>
      <c r="BF30" s="103">
        <v>0</v>
      </c>
      <c r="BG30" s="103">
        <v>0</v>
      </c>
      <c r="BH30" s="103">
        <v>0</v>
      </c>
      <c r="BI30" s="4">
        <v>0</v>
      </c>
      <c r="BJ30" s="155">
        <f>'12'!O28</f>
        <v>0</v>
      </c>
      <c r="BK30" s="103">
        <v>0</v>
      </c>
      <c r="BL30" s="103">
        <v>0</v>
      </c>
      <c r="BM30" s="103">
        <v>0</v>
      </c>
      <c r="BN30" s="103">
        <v>0</v>
      </c>
      <c r="BO30" s="103">
        <v>0</v>
      </c>
      <c r="BP30" s="4">
        <v>0</v>
      </c>
      <c r="BQ30" s="155">
        <f>'12'!Q28</f>
        <v>0</v>
      </c>
      <c r="BR30" s="103"/>
      <c r="BS30" s="103">
        <v>0</v>
      </c>
      <c r="BT30" s="103">
        <v>0</v>
      </c>
      <c r="BU30" s="103">
        <v>0</v>
      </c>
      <c r="BV30" s="103">
        <v>0</v>
      </c>
      <c r="BW30" s="4">
        <v>0</v>
      </c>
      <c r="BX30" s="4" t="s">
        <v>913</v>
      </c>
      <c r="BY30" s="155">
        <f t="shared" si="20"/>
        <v>-8.0157742299999999</v>
      </c>
      <c r="BZ30" s="156">
        <f t="shared" si="21"/>
        <v>-96.494212471409639</v>
      </c>
      <c r="CA30" s="4"/>
    </row>
    <row r="31" spans="1:79" s="102" customFormat="1" ht="24.75" customHeight="1" x14ac:dyDescent="0.2">
      <c r="A31" s="130" t="str">
        <f>'10'!A29</f>
        <v>1.1.1.2.</v>
      </c>
      <c r="B31" s="131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136" t="str">
        <f>'12'!C29</f>
        <v>M-O</v>
      </c>
      <c r="D31" s="155">
        <f>'12'!D29</f>
        <v>23.841999999999999</v>
      </c>
      <c r="E31" s="155">
        <f t="shared" si="5"/>
        <v>0</v>
      </c>
      <c r="F31" s="155">
        <f t="shared" si="13"/>
        <v>8.4599999999999991</v>
      </c>
      <c r="G31" s="155">
        <f t="shared" si="22"/>
        <v>0</v>
      </c>
      <c r="H31" s="155">
        <f t="shared" si="23"/>
        <v>0</v>
      </c>
      <c r="I31" s="155">
        <f t="shared" si="24"/>
        <v>0</v>
      </c>
      <c r="J31" s="155">
        <f t="shared" si="25"/>
        <v>0</v>
      </c>
      <c r="K31" s="155">
        <f t="shared" si="26"/>
        <v>0</v>
      </c>
      <c r="L31" s="4">
        <v>0</v>
      </c>
      <c r="M31" s="103">
        <f>'12'!J29</f>
        <v>0</v>
      </c>
      <c r="N31" s="103">
        <v>0</v>
      </c>
      <c r="O31" s="103">
        <v>0</v>
      </c>
      <c r="P31" s="103">
        <v>0</v>
      </c>
      <c r="Q31" s="103">
        <v>0</v>
      </c>
      <c r="R31" s="103">
        <v>0</v>
      </c>
      <c r="S31" s="4">
        <v>0</v>
      </c>
      <c r="T31" s="155">
        <f>'12'!L29</f>
        <v>0</v>
      </c>
      <c r="U31" s="103">
        <v>0</v>
      </c>
      <c r="V31" s="103">
        <v>0</v>
      </c>
      <c r="W31" s="103">
        <v>0</v>
      </c>
      <c r="X31" s="103">
        <v>0</v>
      </c>
      <c r="Y31" s="103">
        <v>0</v>
      </c>
      <c r="Z31" s="4">
        <v>0</v>
      </c>
      <c r="AA31" s="155">
        <f>'12'!N29</f>
        <v>4.2299999999999995</v>
      </c>
      <c r="AB31" s="103"/>
      <c r="AC31" s="103">
        <v>0</v>
      </c>
      <c r="AD31" s="103">
        <v>0</v>
      </c>
      <c r="AE31" s="103">
        <v>0</v>
      </c>
      <c r="AF31" s="103">
        <v>0</v>
      </c>
      <c r="AG31" s="4">
        <v>0</v>
      </c>
      <c r="AH31" s="155">
        <f>'12'!P29</f>
        <v>4.2299999999999995</v>
      </c>
      <c r="AI31" s="103"/>
      <c r="AJ31" s="103">
        <v>0</v>
      </c>
      <c r="AK31" s="103">
        <v>0</v>
      </c>
      <c r="AL31" s="103">
        <v>0</v>
      </c>
      <c r="AM31" s="103">
        <v>0</v>
      </c>
      <c r="AN31" s="4" t="s">
        <v>913</v>
      </c>
      <c r="AO31" s="155">
        <f t="shared" si="14"/>
        <v>14.284857479999999</v>
      </c>
      <c r="AP31" s="103">
        <f t="shared" si="15"/>
        <v>0</v>
      </c>
      <c r="AQ31" s="103">
        <f t="shared" si="16"/>
        <v>0</v>
      </c>
      <c r="AR31" s="103">
        <f t="shared" si="17"/>
        <v>0</v>
      </c>
      <c r="AS31" s="103">
        <f t="shared" si="18"/>
        <v>0</v>
      </c>
      <c r="AT31" s="103">
        <f t="shared" si="19"/>
        <v>0</v>
      </c>
      <c r="AU31" s="4">
        <v>0</v>
      </c>
      <c r="AV31" s="155">
        <f>'12'!K29</f>
        <v>4.8023781000000003</v>
      </c>
      <c r="AW31" s="103">
        <v>0</v>
      </c>
      <c r="AX31" s="103">
        <v>0</v>
      </c>
      <c r="AY31" s="103">
        <v>0</v>
      </c>
      <c r="AZ31" s="103">
        <v>0</v>
      </c>
      <c r="BA31" s="103">
        <v>0</v>
      </c>
      <c r="BB31" s="4">
        <v>0</v>
      </c>
      <c r="BC31" s="155">
        <f>'12'!M29</f>
        <v>4.6853042</v>
      </c>
      <c r="BD31" s="103"/>
      <c r="BE31" s="103">
        <v>0</v>
      </c>
      <c r="BF31" s="103">
        <v>0</v>
      </c>
      <c r="BG31" s="103">
        <v>0</v>
      </c>
      <c r="BH31" s="103">
        <v>0</v>
      </c>
      <c r="BI31" s="4">
        <v>0</v>
      </c>
      <c r="BJ31" s="155">
        <f>'12'!O29</f>
        <v>4.7971751800000009</v>
      </c>
      <c r="BK31" s="103">
        <v>0</v>
      </c>
      <c r="BL31" s="103">
        <v>0</v>
      </c>
      <c r="BM31" s="103">
        <v>0</v>
      </c>
      <c r="BN31" s="103">
        <v>0</v>
      </c>
      <c r="BO31" s="103">
        <v>0</v>
      </c>
      <c r="BP31" s="4">
        <v>0</v>
      </c>
      <c r="BQ31" s="155">
        <f>'12'!Q29</f>
        <v>0</v>
      </c>
      <c r="BR31" s="103"/>
      <c r="BS31" s="103">
        <v>0</v>
      </c>
      <c r="BT31" s="103">
        <v>0</v>
      </c>
      <c r="BU31" s="103">
        <v>0</v>
      </c>
      <c r="BV31" s="103">
        <v>0</v>
      </c>
      <c r="BW31" s="4">
        <v>0</v>
      </c>
      <c r="BX31" s="4" t="s">
        <v>913</v>
      </c>
      <c r="BY31" s="155">
        <f t="shared" si="20"/>
        <v>5.8248574800000004</v>
      </c>
      <c r="BZ31" s="156">
        <f t="shared" si="21"/>
        <v>68.851743262411361</v>
      </c>
      <c r="CA31" s="4"/>
    </row>
    <row r="32" spans="1:79" s="102" customFormat="1" ht="24.75" customHeight="1" x14ac:dyDescent="0.2">
      <c r="A32" s="130" t="str">
        <f>'10'!A30</f>
        <v>1.2.</v>
      </c>
      <c r="B32" s="131" t="str">
        <f>'10'!B30</f>
        <v>Реконструкция, модернизация, техническое перевооружение, всего</v>
      </c>
      <c r="C32" s="136" t="str">
        <f>'12'!C30</f>
        <v>M-O</v>
      </c>
      <c r="D32" s="155">
        <f>'12'!D30</f>
        <v>196.03076999999996</v>
      </c>
      <c r="E32" s="155">
        <f t="shared" si="5"/>
        <v>0</v>
      </c>
      <c r="F32" s="155">
        <f t="shared" si="13"/>
        <v>64.820000000000007</v>
      </c>
      <c r="G32" s="155">
        <f>N32+U32+AB32+AI32</f>
        <v>7.03</v>
      </c>
      <c r="H32" s="155">
        <f t="shared" si="23"/>
        <v>0</v>
      </c>
      <c r="I32" s="155">
        <f t="shared" si="24"/>
        <v>0.35</v>
      </c>
      <c r="J32" s="155">
        <f t="shared" si="25"/>
        <v>0</v>
      </c>
      <c r="K32" s="155">
        <f t="shared" si="26"/>
        <v>0</v>
      </c>
      <c r="L32" s="4">
        <v>0</v>
      </c>
      <c r="M32" s="103">
        <f>'12'!J30</f>
        <v>0</v>
      </c>
      <c r="N32" s="103">
        <v>0</v>
      </c>
      <c r="O32" s="103">
        <v>0</v>
      </c>
      <c r="P32" s="103">
        <v>0</v>
      </c>
      <c r="Q32" s="103">
        <v>0</v>
      </c>
      <c r="R32" s="103">
        <v>0</v>
      </c>
      <c r="S32" s="4">
        <v>0</v>
      </c>
      <c r="T32" s="155">
        <f>'12'!L30</f>
        <v>4.9940766666666674</v>
      </c>
      <c r="U32" s="103">
        <v>0</v>
      </c>
      <c r="V32" s="103">
        <v>0</v>
      </c>
      <c r="W32" s="103">
        <v>0</v>
      </c>
      <c r="X32" s="103">
        <v>0</v>
      </c>
      <c r="Y32" s="103">
        <v>0</v>
      </c>
      <c r="Z32" s="4">
        <v>0</v>
      </c>
      <c r="AA32" s="155">
        <f>'12'!N30</f>
        <v>17.211076666666667</v>
      </c>
      <c r="AB32" s="103">
        <f t="shared" ref="AB32:AD32" si="28">AB33+AB34+AB60+AB66</f>
        <v>6.23</v>
      </c>
      <c r="AC32" s="103">
        <f>AC33+AC34+AC60+AC66</f>
        <v>0</v>
      </c>
      <c r="AD32" s="103">
        <f t="shared" si="28"/>
        <v>0.35</v>
      </c>
      <c r="AE32" s="103">
        <v>0</v>
      </c>
      <c r="AF32" s="103">
        <v>0</v>
      </c>
      <c r="AG32" s="4">
        <v>0</v>
      </c>
      <c r="AH32" s="155">
        <f>'12'!P30</f>
        <v>42.614846666666672</v>
      </c>
      <c r="AI32" s="103">
        <f>AI35</f>
        <v>0.8</v>
      </c>
      <c r="AJ32" s="103">
        <f t="shared" ref="AJ32:AM32" si="29">AJ33+AJ34+AJ60+AJ66</f>
        <v>0</v>
      </c>
      <c r="AK32" s="103">
        <f t="shared" si="29"/>
        <v>0</v>
      </c>
      <c r="AL32" s="103">
        <f t="shared" si="29"/>
        <v>0</v>
      </c>
      <c r="AM32" s="103">
        <f t="shared" si="29"/>
        <v>0</v>
      </c>
      <c r="AN32" s="4" t="s">
        <v>913</v>
      </c>
      <c r="AO32" s="155">
        <f t="shared" si="14"/>
        <v>33.292825346666667</v>
      </c>
      <c r="AP32" s="103">
        <f t="shared" si="15"/>
        <v>3.03</v>
      </c>
      <c r="AQ32" s="103">
        <f t="shared" si="16"/>
        <v>0</v>
      </c>
      <c r="AR32" s="103">
        <f t="shared" si="17"/>
        <v>0</v>
      </c>
      <c r="AS32" s="103">
        <f t="shared" si="18"/>
        <v>0</v>
      </c>
      <c r="AT32" s="103">
        <f t="shared" si="19"/>
        <v>0</v>
      </c>
      <c r="AU32" s="4">
        <v>0</v>
      </c>
      <c r="AV32" s="155">
        <f>'12'!K30</f>
        <v>3.2304521999999998</v>
      </c>
      <c r="AW32" s="103">
        <f>AW34</f>
        <v>3.03</v>
      </c>
      <c r="AX32" s="103">
        <v>0</v>
      </c>
      <c r="AY32" s="103">
        <v>0</v>
      </c>
      <c r="AZ32" s="103">
        <v>0</v>
      </c>
      <c r="BA32" s="103">
        <v>0</v>
      </c>
      <c r="BB32" s="4">
        <v>0</v>
      </c>
      <c r="BC32" s="155">
        <f>'12'!M30</f>
        <v>2.0920240900000002</v>
      </c>
      <c r="BD32" s="103">
        <f>BD34</f>
        <v>0</v>
      </c>
      <c r="BE32" s="103">
        <v>0</v>
      </c>
      <c r="BF32" s="103">
        <v>0</v>
      </c>
      <c r="BG32" s="103">
        <v>0</v>
      </c>
      <c r="BH32" s="103">
        <v>0</v>
      </c>
      <c r="BI32" s="4">
        <v>0</v>
      </c>
      <c r="BJ32" s="155">
        <f>'12'!O30</f>
        <v>27.970349056666667</v>
      </c>
      <c r="BK32" s="103">
        <v>0</v>
      </c>
      <c r="BL32" s="103">
        <v>0</v>
      </c>
      <c r="BM32" s="103">
        <v>0</v>
      </c>
      <c r="BN32" s="103">
        <v>0</v>
      </c>
      <c r="BO32" s="103">
        <v>0</v>
      </c>
      <c r="BP32" s="4">
        <v>0</v>
      </c>
      <c r="BQ32" s="155">
        <f>'12'!Q30</f>
        <v>0</v>
      </c>
      <c r="BR32" s="103"/>
      <c r="BS32" s="103">
        <v>0</v>
      </c>
      <c r="BT32" s="103">
        <v>0</v>
      </c>
      <c r="BU32" s="103">
        <v>0</v>
      </c>
      <c r="BV32" s="103">
        <v>0</v>
      </c>
      <c r="BW32" s="4">
        <v>0</v>
      </c>
      <c r="BX32" s="4" t="s">
        <v>913</v>
      </c>
      <c r="BY32" s="155">
        <f t="shared" si="20"/>
        <v>-31.52717465333334</v>
      </c>
      <c r="BZ32" s="156">
        <f t="shared" si="21"/>
        <v>-48.638035565154794</v>
      </c>
      <c r="CA32" s="4"/>
    </row>
    <row r="33" spans="1:79" s="102" customFormat="1" ht="24.75" customHeight="1" x14ac:dyDescent="0.2">
      <c r="A33" s="130" t="str">
        <f>'10'!A31</f>
        <v>1.2.1.</v>
      </c>
      <c r="B33" s="131" t="str">
        <f>'10'!B31</f>
        <v>Реконструкция в рамках технологических присоединений</v>
      </c>
      <c r="C33" s="136" t="str">
        <f>'12'!C31</f>
        <v>N-O</v>
      </c>
      <c r="D33" s="155">
        <f>'12'!D31</f>
        <v>5.7109999999999994</v>
      </c>
      <c r="E33" s="155">
        <f t="shared" si="5"/>
        <v>0</v>
      </c>
      <c r="F33" s="155">
        <f t="shared" si="13"/>
        <v>2.79</v>
      </c>
      <c r="G33" s="155">
        <f t="shared" si="22"/>
        <v>2</v>
      </c>
      <c r="H33" s="155">
        <f t="shared" si="23"/>
        <v>0</v>
      </c>
      <c r="I33" s="155">
        <f t="shared" si="24"/>
        <v>0</v>
      </c>
      <c r="J33" s="155">
        <f t="shared" si="25"/>
        <v>0</v>
      </c>
      <c r="K33" s="155">
        <f t="shared" si="26"/>
        <v>0</v>
      </c>
      <c r="L33" s="4">
        <v>0</v>
      </c>
      <c r="M33" s="103">
        <f>'12'!J31</f>
        <v>0</v>
      </c>
      <c r="N33" s="103">
        <v>0</v>
      </c>
      <c r="O33" s="103">
        <v>0</v>
      </c>
      <c r="P33" s="103">
        <v>0</v>
      </c>
      <c r="Q33" s="103">
        <v>0</v>
      </c>
      <c r="R33" s="103">
        <v>0</v>
      </c>
      <c r="S33" s="4">
        <v>0</v>
      </c>
      <c r="T33" s="155">
        <f>'12'!L31</f>
        <v>0</v>
      </c>
      <c r="U33" s="103">
        <v>0</v>
      </c>
      <c r="V33" s="103">
        <v>0</v>
      </c>
      <c r="W33" s="103">
        <v>0</v>
      </c>
      <c r="X33" s="103">
        <v>0</v>
      </c>
      <c r="Y33" s="103">
        <v>0</v>
      </c>
      <c r="Z33" s="4">
        <v>0</v>
      </c>
      <c r="AA33" s="155">
        <f>'12'!N31</f>
        <v>2.79</v>
      </c>
      <c r="AB33" s="103">
        <v>2</v>
      </c>
      <c r="AC33" s="103"/>
      <c r="AD33" s="103"/>
      <c r="AE33" s="103">
        <v>0</v>
      </c>
      <c r="AF33" s="103">
        <v>0</v>
      </c>
      <c r="AG33" s="4">
        <v>0</v>
      </c>
      <c r="AH33" s="155">
        <f>'12'!P31</f>
        <v>0</v>
      </c>
      <c r="AI33" s="103">
        <v>0</v>
      </c>
      <c r="AJ33" s="103">
        <v>0</v>
      </c>
      <c r="AK33" s="103">
        <v>0</v>
      </c>
      <c r="AL33" s="103">
        <v>0</v>
      </c>
      <c r="AM33" s="103">
        <v>0</v>
      </c>
      <c r="AN33" s="4" t="s">
        <v>913</v>
      </c>
      <c r="AO33" s="155">
        <f t="shared" si="14"/>
        <v>0</v>
      </c>
      <c r="AP33" s="103">
        <f t="shared" si="15"/>
        <v>0</v>
      </c>
      <c r="AQ33" s="103">
        <f t="shared" si="16"/>
        <v>0</v>
      </c>
      <c r="AR33" s="103">
        <f t="shared" si="17"/>
        <v>0</v>
      </c>
      <c r="AS33" s="103">
        <f t="shared" si="18"/>
        <v>0</v>
      </c>
      <c r="AT33" s="103">
        <f t="shared" si="19"/>
        <v>0</v>
      </c>
      <c r="AU33" s="4">
        <v>0</v>
      </c>
      <c r="AV33" s="155">
        <f>'12'!K31</f>
        <v>0</v>
      </c>
      <c r="AW33" s="103">
        <v>0</v>
      </c>
      <c r="AX33" s="103">
        <v>0</v>
      </c>
      <c r="AY33" s="103">
        <v>0</v>
      </c>
      <c r="AZ33" s="103">
        <v>0</v>
      </c>
      <c r="BA33" s="103">
        <v>0</v>
      </c>
      <c r="BB33" s="4">
        <v>0</v>
      </c>
      <c r="BC33" s="155">
        <f>'12'!M31</f>
        <v>0</v>
      </c>
      <c r="BD33" s="103"/>
      <c r="BE33" s="103">
        <v>0</v>
      </c>
      <c r="BF33" s="103">
        <v>0</v>
      </c>
      <c r="BG33" s="103">
        <v>0</v>
      </c>
      <c r="BH33" s="103">
        <v>0</v>
      </c>
      <c r="BI33" s="4">
        <v>0</v>
      </c>
      <c r="BJ33" s="155">
        <f>'12'!O31</f>
        <v>0</v>
      </c>
      <c r="BK33" s="103">
        <v>0</v>
      </c>
      <c r="BL33" s="103">
        <v>0</v>
      </c>
      <c r="BM33" s="103">
        <v>0</v>
      </c>
      <c r="BN33" s="103">
        <v>0</v>
      </c>
      <c r="BO33" s="103">
        <v>0</v>
      </c>
      <c r="BP33" s="4">
        <v>0</v>
      </c>
      <c r="BQ33" s="155">
        <f>'12'!Q31</f>
        <v>0</v>
      </c>
      <c r="BR33" s="103"/>
      <c r="BS33" s="103">
        <v>0</v>
      </c>
      <c r="BT33" s="103">
        <v>0</v>
      </c>
      <c r="BU33" s="103">
        <v>0</v>
      </c>
      <c r="BV33" s="103">
        <v>0</v>
      </c>
      <c r="BW33" s="4">
        <v>0</v>
      </c>
      <c r="BX33" s="4" t="s">
        <v>913</v>
      </c>
      <c r="BY33" s="155">
        <f t="shared" si="20"/>
        <v>-2.79</v>
      </c>
      <c r="BZ33" s="156">
        <f t="shared" si="21"/>
        <v>-100</v>
      </c>
      <c r="CA33" s="4"/>
    </row>
    <row r="34" spans="1:79" s="102" customFormat="1" ht="24.75" customHeight="1" x14ac:dyDescent="0.2">
      <c r="A34" s="130" t="str">
        <f>'10'!A32</f>
        <v>1.2.2.</v>
      </c>
      <c r="B34" s="131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4" s="136" t="str">
        <f>'12'!C32</f>
        <v>M-O</v>
      </c>
      <c r="D34" s="155">
        <f>'12'!D32</f>
        <v>134.34915000000001</v>
      </c>
      <c r="E34" s="155">
        <f t="shared" si="5"/>
        <v>0</v>
      </c>
      <c r="F34" s="155">
        <f t="shared" si="13"/>
        <v>41.795400000000001</v>
      </c>
      <c r="G34" s="155">
        <f t="shared" si="22"/>
        <v>4.2300000000000004</v>
      </c>
      <c r="H34" s="155">
        <f t="shared" si="23"/>
        <v>0</v>
      </c>
      <c r="I34" s="155">
        <f t="shared" si="24"/>
        <v>0</v>
      </c>
      <c r="J34" s="155">
        <f t="shared" si="25"/>
        <v>0</v>
      </c>
      <c r="K34" s="155">
        <f t="shared" si="26"/>
        <v>0</v>
      </c>
      <c r="L34" s="4">
        <v>0</v>
      </c>
      <c r="M34" s="103">
        <f>'12'!J32</f>
        <v>0</v>
      </c>
      <c r="N34" s="103">
        <v>0</v>
      </c>
      <c r="O34" s="103">
        <v>0</v>
      </c>
      <c r="P34" s="103">
        <v>0</v>
      </c>
      <c r="Q34" s="103">
        <v>0</v>
      </c>
      <c r="R34" s="103">
        <v>0</v>
      </c>
      <c r="S34" s="4">
        <v>0</v>
      </c>
      <c r="T34" s="155">
        <f>'12'!L32</f>
        <v>0</v>
      </c>
      <c r="U34" s="103">
        <v>0</v>
      </c>
      <c r="V34" s="103">
        <v>0</v>
      </c>
      <c r="W34" s="103">
        <v>0</v>
      </c>
      <c r="X34" s="103">
        <v>0</v>
      </c>
      <c r="Y34" s="103">
        <v>0</v>
      </c>
      <c r="Z34" s="4">
        <v>0</v>
      </c>
      <c r="AA34" s="155">
        <f>'12'!N32</f>
        <v>5.7729999999999997</v>
      </c>
      <c r="AB34" s="103">
        <f>AB58</f>
        <v>4.2300000000000004</v>
      </c>
      <c r="AC34" s="103">
        <f t="shared" ref="AC34:AD34" si="30">AC58</f>
        <v>0</v>
      </c>
      <c r="AD34" s="103">
        <f t="shared" si="30"/>
        <v>0</v>
      </c>
      <c r="AE34" s="103">
        <v>0</v>
      </c>
      <c r="AF34" s="103">
        <v>0</v>
      </c>
      <c r="AG34" s="4">
        <v>0</v>
      </c>
      <c r="AH34" s="155">
        <f>'12'!P32</f>
        <v>36.022400000000005</v>
      </c>
      <c r="AI34" s="103">
        <f>AI58</f>
        <v>0</v>
      </c>
      <c r="AJ34" s="103">
        <v>0</v>
      </c>
      <c r="AK34" s="103">
        <v>0</v>
      </c>
      <c r="AL34" s="103">
        <v>0</v>
      </c>
      <c r="AM34" s="103">
        <v>0</v>
      </c>
      <c r="AN34" s="4" t="s">
        <v>913</v>
      </c>
      <c r="AO34" s="155">
        <f t="shared" si="14"/>
        <v>27.80473039666667</v>
      </c>
      <c r="AP34" s="103">
        <f t="shared" si="15"/>
        <v>3.03</v>
      </c>
      <c r="AQ34" s="103">
        <f t="shared" si="16"/>
        <v>0</v>
      </c>
      <c r="AR34" s="103">
        <f t="shared" si="17"/>
        <v>0</v>
      </c>
      <c r="AS34" s="103">
        <f t="shared" si="18"/>
        <v>0</v>
      </c>
      <c r="AT34" s="103">
        <f t="shared" si="19"/>
        <v>0</v>
      </c>
      <c r="AU34" s="4">
        <v>0</v>
      </c>
      <c r="AV34" s="155">
        <f>'12'!K32</f>
        <v>2.6526913800000003</v>
      </c>
      <c r="AW34" s="103">
        <f>AW58</f>
        <v>3.03</v>
      </c>
      <c r="AX34" s="103">
        <v>0</v>
      </c>
      <c r="AY34" s="103">
        <v>0</v>
      </c>
      <c r="AZ34" s="103">
        <v>0</v>
      </c>
      <c r="BA34" s="103">
        <v>0</v>
      </c>
      <c r="BB34" s="4">
        <v>0</v>
      </c>
      <c r="BC34" s="155">
        <f>'12'!M32</f>
        <v>0.37203330000000001</v>
      </c>
      <c r="BD34" s="103">
        <f>BD58</f>
        <v>0</v>
      </c>
      <c r="BE34" s="103">
        <v>0</v>
      </c>
      <c r="BF34" s="103">
        <v>0</v>
      </c>
      <c r="BG34" s="103">
        <v>0</v>
      </c>
      <c r="BH34" s="103">
        <v>0</v>
      </c>
      <c r="BI34" s="4">
        <v>0</v>
      </c>
      <c r="BJ34" s="155">
        <f>'12'!O32</f>
        <v>24.780005716666668</v>
      </c>
      <c r="BK34" s="103">
        <v>0</v>
      </c>
      <c r="BL34" s="103">
        <v>0</v>
      </c>
      <c r="BM34" s="103">
        <v>0</v>
      </c>
      <c r="BN34" s="103">
        <v>0</v>
      </c>
      <c r="BO34" s="103">
        <v>0</v>
      </c>
      <c r="BP34" s="4">
        <v>0</v>
      </c>
      <c r="BQ34" s="155">
        <f>'12'!Q32</f>
        <v>0</v>
      </c>
      <c r="BR34" s="103"/>
      <c r="BS34" s="103">
        <v>0</v>
      </c>
      <c r="BT34" s="103">
        <v>0</v>
      </c>
      <c r="BU34" s="103">
        <v>0</v>
      </c>
      <c r="BV34" s="103">
        <v>0</v>
      </c>
      <c r="BW34" s="4">
        <v>0</v>
      </c>
      <c r="BX34" s="4" t="s">
        <v>913</v>
      </c>
      <c r="BY34" s="155">
        <f t="shared" si="20"/>
        <v>-13.99066960333333</v>
      </c>
      <c r="BZ34" s="156">
        <f t="shared" si="21"/>
        <v>-33.474185205389425</v>
      </c>
      <c r="CA34" s="4"/>
    </row>
    <row r="35" spans="1:79" s="102" customFormat="1" ht="24.75" customHeight="1" x14ac:dyDescent="0.2">
      <c r="A35" s="130" t="str">
        <f>'10'!A33</f>
        <v>1.2.2.1</v>
      </c>
      <c r="B35" s="131" t="str">
        <f>'10'!B33</f>
        <v>Реконструкция трансформаторных и иных подстанций, всего, в том числе:</v>
      </c>
      <c r="C35" s="136" t="str">
        <f>'12'!C33</f>
        <v>M-O</v>
      </c>
      <c r="D35" s="155">
        <f>'12'!D33</f>
        <v>118.99115</v>
      </c>
      <c r="E35" s="155">
        <f t="shared" si="5"/>
        <v>0</v>
      </c>
      <c r="F35" s="155">
        <f t="shared" si="13"/>
        <v>36.022400000000005</v>
      </c>
      <c r="G35" s="155">
        <f t="shared" si="22"/>
        <v>0.8</v>
      </c>
      <c r="H35" s="155">
        <f t="shared" si="23"/>
        <v>0</v>
      </c>
      <c r="I35" s="155">
        <f t="shared" si="24"/>
        <v>0</v>
      </c>
      <c r="J35" s="155">
        <f t="shared" si="25"/>
        <v>0</v>
      </c>
      <c r="K35" s="155">
        <f t="shared" si="26"/>
        <v>0</v>
      </c>
      <c r="L35" s="4">
        <v>0</v>
      </c>
      <c r="M35" s="103">
        <f>'12'!J33</f>
        <v>0</v>
      </c>
      <c r="N35" s="103">
        <v>0</v>
      </c>
      <c r="O35" s="103">
        <v>0</v>
      </c>
      <c r="P35" s="103">
        <v>0</v>
      </c>
      <c r="Q35" s="103">
        <v>0</v>
      </c>
      <c r="R35" s="103">
        <v>0</v>
      </c>
      <c r="S35" s="4">
        <v>0</v>
      </c>
      <c r="T35" s="155">
        <f>'12'!L33</f>
        <v>0</v>
      </c>
      <c r="U35" s="103">
        <v>0</v>
      </c>
      <c r="V35" s="103">
        <v>0</v>
      </c>
      <c r="W35" s="103">
        <v>0</v>
      </c>
      <c r="X35" s="103">
        <v>0</v>
      </c>
      <c r="Y35" s="103">
        <v>0</v>
      </c>
      <c r="Z35" s="4">
        <v>0</v>
      </c>
      <c r="AA35" s="155">
        <f>'12'!N33</f>
        <v>0</v>
      </c>
      <c r="AB35" s="103"/>
      <c r="AC35" s="103">
        <v>0</v>
      </c>
      <c r="AD35" s="103">
        <v>0</v>
      </c>
      <c r="AE35" s="103">
        <v>0</v>
      </c>
      <c r="AF35" s="103">
        <v>0</v>
      </c>
      <c r="AG35" s="4">
        <v>0</v>
      </c>
      <c r="AH35" s="155">
        <f>'12'!P33</f>
        <v>36.022400000000005</v>
      </c>
      <c r="AI35" s="103">
        <f t="shared" ref="AI35" si="31">SUM(AI36:AI57)</f>
        <v>0.8</v>
      </c>
      <c r="AJ35" s="103">
        <v>0</v>
      </c>
      <c r="AK35" s="103">
        <v>0</v>
      </c>
      <c r="AL35" s="103">
        <v>0</v>
      </c>
      <c r="AM35" s="103">
        <v>0</v>
      </c>
      <c r="AN35" s="4" t="s">
        <v>913</v>
      </c>
      <c r="AO35" s="155">
        <f t="shared" si="14"/>
        <v>24.780005716666668</v>
      </c>
      <c r="AP35" s="103">
        <f t="shared" si="15"/>
        <v>0</v>
      </c>
      <c r="AQ35" s="103">
        <f t="shared" si="16"/>
        <v>0</v>
      </c>
      <c r="AR35" s="103">
        <f t="shared" si="17"/>
        <v>0</v>
      </c>
      <c r="AS35" s="103">
        <f t="shared" si="18"/>
        <v>0</v>
      </c>
      <c r="AT35" s="103">
        <f t="shared" si="19"/>
        <v>0</v>
      </c>
      <c r="AU35" s="4">
        <v>0</v>
      </c>
      <c r="AV35" s="155">
        <f>'12'!K33</f>
        <v>0</v>
      </c>
      <c r="AW35" s="103">
        <v>0</v>
      </c>
      <c r="AX35" s="103">
        <v>0</v>
      </c>
      <c r="AY35" s="103">
        <v>0</v>
      </c>
      <c r="AZ35" s="103">
        <v>0</v>
      </c>
      <c r="BA35" s="103">
        <v>0</v>
      </c>
      <c r="BB35" s="4">
        <v>0</v>
      </c>
      <c r="BC35" s="155">
        <f>'12'!M33</f>
        <v>0</v>
      </c>
      <c r="BD35" s="103"/>
      <c r="BE35" s="103">
        <v>0</v>
      </c>
      <c r="BF35" s="103">
        <v>0</v>
      </c>
      <c r="BG35" s="103">
        <v>0</v>
      </c>
      <c r="BH35" s="103">
        <v>0</v>
      </c>
      <c r="BI35" s="4">
        <v>0</v>
      </c>
      <c r="BJ35" s="155">
        <f>'12'!O33</f>
        <v>24.780005716666668</v>
      </c>
      <c r="BK35" s="103">
        <v>0</v>
      </c>
      <c r="BL35" s="103">
        <v>0</v>
      </c>
      <c r="BM35" s="103">
        <v>0</v>
      </c>
      <c r="BN35" s="103">
        <v>0</v>
      </c>
      <c r="BO35" s="103">
        <v>0</v>
      </c>
      <c r="BP35" s="4">
        <v>0</v>
      </c>
      <c r="BQ35" s="155">
        <f>'12'!Q33</f>
        <v>0</v>
      </c>
      <c r="BR35" s="103"/>
      <c r="BS35" s="103">
        <v>0</v>
      </c>
      <c r="BT35" s="103">
        <v>0</v>
      </c>
      <c r="BU35" s="103">
        <v>0</v>
      </c>
      <c r="BV35" s="103">
        <v>0</v>
      </c>
      <c r="BW35" s="4">
        <v>0</v>
      </c>
      <c r="BX35" s="4" t="s">
        <v>913</v>
      </c>
      <c r="BY35" s="155">
        <f t="shared" si="20"/>
        <v>-11.242394283333336</v>
      </c>
      <c r="BZ35" s="156">
        <f t="shared" si="21"/>
        <v>-31.209453793565491</v>
      </c>
      <c r="CA35" s="4"/>
    </row>
    <row r="36" spans="1:79" s="102" customFormat="1" ht="24.75" customHeight="1" x14ac:dyDescent="0.2">
      <c r="A36" s="130" t="str">
        <f>'10'!A34</f>
        <v>1.2.2.1.1.</v>
      </c>
      <c r="B36" s="131" t="str">
        <f>'10'!B34</f>
        <v>Замена оборудования ТП-14</v>
      </c>
      <c r="C36" s="136" t="str">
        <f>'12'!C34</f>
        <v>M</v>
      </c>
      <c r="D36" s="155">
        <f>'12'!D34</f>
        <v>8.016</v>
      </c>
      <c r="E36" s="155">
        <f t="shared" si="5"/>
        <v>0</v>
      </c>
      <c r="F36" s="155">
        <f t="shared" si="13"/>
        <v>0</v>
      </c>
      <c r="G36" s="155">
        <f t="shared" si="22"/>
        <v>0</v>
      </c>
      <c r="H36" s="155">
        <f t="shared" si="23"/>
        <v>0</v>
      </c>
      <c r="I36" s="155">
        <f t="shared" si="24"/>
        <v>0</v>
      </c>
      <c r="J36" s="155">
        <f t="shared" si="25"/>
        <v>0</v>
      </c>
      <c r="K36" s="155">
        <f t="shared" si="26"/>
        <v>0</v>
      </c>
      <c r="L36" s="4">
        <v>0</v>
      </c>
      <c r="M36" s="103">
        <f>'12'!J34</f>
        <v>0</v>
      </c>
      <c r="N36" s="103">
        <v>0</v>
      </c>
      <c r="O36" s="103">
        <v>0</v>
      </c>
      <c r="P36" s="103">
        <v>0</v>
      </c>
      <c r="Q36" s="103">
        <v>0</v>
      </c>
      <c r="R36" s="103">
        <v>0</v>
      </c>
      <c r="S36" s="4">
        <v>0</v>
      </c>
      <c r="T36" s="155">
        <f>'12'!L34</f>
        <v>0</v>
      </c>
      <c r="U36" s="103">
        <v>0</v>
      </c>
      <c r="V36" s="103">
        <v>0</v>
      </c>
      <c r="W36" s="103">
        <v>0</v>
      </c>
      <c r="X36" s="103">
        <v>0</v>
      </c>
      <c r="Y36" s="103">
        <v>0</v>
      </c>
      <c r="Z36" s="4">
        <v>0</v>
      </c>
      <c r="AA36" s="155">
        <f>'12'!N34</f>
        <v>0</v>
      </c>
      <c r="AB36" s="103"/>
      <c r="AC36" s="103">
        <v>0</v>
      </c>
      <c r="AD36" s="103">
        <v>0</v>
      </c>
      <c r="AE36" s="103">
        <v>0</v>
      </c>
      <c r="AF36" s="103">
        <v>0</v>
      </c>
      <c r="AG36" s="4">
        <v>0</v>
      </c>
      <c r="AH36" s="155">
        <f>'12'!P34</f>
        <v>0</v>
      </c>
      <c r="AI36" s="103"/>
      <c r="AJ36" s="103">
        <v>0</v>
      </c>
      <c r="AK36" s="103">
        <v>0</v>
      </c>
      <c r="AL36" s="103">
        <v>0</v>
      </c>
      <c r="AM36" s="103">
        <v>0</v>
      </c>
      <c r="AN36" s="4" t="s">
        <v>913</v>
      </c>
      <c r="AO36" s="155">
        <f t="shared" si="14"/>
        <v>0</v>
      </c>
      <c r="AP36" s="103">
        <f t="shared" si="15"/>
        <v>0</v>
      </c>
      <c r="AQ36" s="103">
        <f t="shared" si="16"/>
        <v>0</v>
      </c>
      <c r="AR36" s="103">
        <f t="shared" si="17"/>
        <v>0</v>
      </c>
      <c r="AS36" s="103">
        <f t="shared" si="18"/>
        <v>0</v>
      </c>
      <c r="AT36" s="103">
        <f t="shared" si="19"/>
        <v>0</v>
      </c>
      <c r="AU36" s="4">
        <v>0</v>
      </c>
      <c r="AV36" s="155">
        <f>'12'!K34</f>
        <v>0</v>
      </c>
      <c r="AW36" s="103">
        <v>0</v>
      </c>
      <c r="AX36" s="103">
        <v>0</v>
      </c>
      <c r="AY36" s="103">
        <v>0</v>
      </c>
      <c r="AZ36" s="103">
        <v>0</v>
      </c>
      <c r="BA36" s="103">
        <v>0</v>
      </c>
      <c r="BB36" s="4">
        <v>0</v>
      </c>
      <c r="BC36" s="155">
        <f>'12'!M34</f>
        <v>0</v>
      </c>
      <c r="BD36" s="103"/>
      <c r="BE36" s="103">
        <v>0</v>
      </c>
      <c r="BF36" s="103">
        <v>0</v>
      </c>
      <c r="BG36" s="103">
        <v>0</v>
      </c>
      <c r="BH36" s="103">
        <v>0</v>
      </c>
      <c r="BI36" s="4">
        <v>0</v>
      </c>
      <c r="BJ36" s="155">
        <f>'12'!O34</f>
        <v>0</v>
      </c>
      <c r="BK36" s="103">
        <v>0</v>
      </c>
      <c r="BL36" s="103">
        <v>0</v>
      </c>
      <c r="BM36" s="103">
        <v>0</v>
      </c>
      <c r="BN36" s="103">
        <v>0</v>
      </c>
      <c r="BO36" s="103">
        <v>0</v>
      </c>
      <c r="BP36" s="4">
        <v>0</v>
      </c>
      <c r="BQ36" s="155">
        <f>'12'!Q34</f>
        <v>0</v>
      </c>
      <c r="BR36" s="103"/>
      <c r="BS36" s="103">
        <v>0</v>
      </c>
      <c r="BT36" s="103">
        <v>0</v>
      </c>
      <c r="BU36" s="103">
        <v>0</v>
      </c>
      <c r="BV36" s="103">
        <v>0</v>
      </c>
      <c r="BW36" s="4">
        <v>0</v>
      </c>
      <c r="BX36" s="4" t="s">
        <v>913</v>
      </c>
      <c r="BY36" s="155">
        <f t="shared" si="20"/>
        <v>0</v>
      </c>
      <c r="BZ36" s="156">
        <f t="shared" si="21"/>
        <v>0</v>
      </c>
      <c r="CA36" s="4"/>
    </row>
    <row r="37" spans="1:79" ht="22.5" x14ac:dyDescent="0.25">
      <c r="A37" s="130" t="str">
        <f>'10'!A35</f>
        <v>1.2.2.1.2</v>
      </c>
      <c r="B37" s="131" t="str">
        <f>'10'!B35</f>
        <v>Замена оборудования РП-3 с переводом нагрузок</v>
      </c>
      <c r="C37" s="136" t="str">
        <f>'12'!C35</f>
        <v>M</v>
      </c>
      <c r="D37" s="155">
        <f>'12'!D35</f>
        <v>18.908999999999999</v>
      </c>
      <c r="E37" s="155">
        <f t="shared" si="5"/>
        <v>0</v>
      </c>
      <c r="F37" s="155">
        <f t="shared" si="13"/>
        <v>0</v>
      </c>
      <c r="G37" s="155">
        <f t="shared" si="22"/>
        <v>0</v>
      </c>
      <c r="H37" s="155">
        <f t="shared" si="23"/>
        <v>0</v>
      </c>
      <c r="I37" s="155">
        <f t="shared" si="24"/>
        <v>0</v>
      </c>
      <c r="J37" s="155">
        <f t="shared" si="25"/>
        <v>0</v>
      </c>
      <c r="K37" s="155">
        <f t="shared" si="26"/>
        <v>0</v>
      </c>
      <c r="L37" s="4">
        <v>0</v>
      </c>
      <c r="M37" s="103">
        <f>'12'!J35</f>
        <v>0</v>
      </c>
      <c r="N37" s="103">
        <v>0</v>
      </c>
      <c r="O37" s="103">
        <v>0</v>
      </c>
      <c r="P37" s="103">
        <v>0</v>
      </c>
      <c r="Q37" s="103">
        <v>0</v>
      </c>
      <c r="R37" s="103">
        <v>0</v>
      </c>
      <c r="S37" s="4">
        <v>0</v>
      </c>
      <c r="T37" s="155">
        <f>'12'!L35</f>
        <v>0</v>
      </c>
      <c r="U37" s="103">
        <v>0</v>
      </c>
      <c r="V37" s="103">
        <v>0</v>
      </c>
      <c r="W37" s="103">
        <v>0</v>
      </c>
      <c r="X37" s="103">
        <v>0</v>
      </c>
      <c r="Y37" s="103">
        <v>0</v>
      </c>
      <c r="Z37" s="4">
        <v>0</v>
      </c>
      <c r="AA37" s="155">
        <f>'12'!N35</f>
        <v>0</v>
      </c>
      <c r="AB37" s="103"/>
      <c r="AC37" s="103">
        <v>0</v>
      </c>
      <c r="AD37" s="103">
        <v>0</v>
      </c>
      <c r="AE37" s="103">
        <v>0</v>
      </c>
      <c r="AF37" s="103">
        <v>0</v>
      </c>
      <c r="AG37" s="4">
        <v>0</v>
      </c>
      <c r="AH37" s="155">
        <f>'12'!P35</f>
        <v>0</v>
      </c>
      <c r="AI37" s="103"/>
      <c r="AJ37" s="103">
        <v>0</v>
      </c>
      <c r="AK37" s="103">
        <v>0</v>
      </c>
      <c r="AL37" s="103">
        <v>0</v>
      </c>
      <c r="AM37" s="103">
        <v>0</v>
      </c>
      <c r="AN37" s="4" t="s">
        <v>913</v>
      </c>
      <c r="AO37" s="155">
        <f t="shared" si="14"/>
        <v>0</v>
      </c>
      <c r="AP37" s="103">
        <f t="shared" si="15"/>
        <v>0</v>
      </c>
      <c r="AQ37" s="103">
        <f t="shared" si="16"/>
        <v>0</v>
      </c>
      <c r="AR37" s="103">
        <f t="shared" si="17"/>
        <v>0</v>
      </c>
      <c r="AS37" s="103">
        <f t="shared" si="18"/>
        <v>0</v>
      </c>
      <c r="AT37" s="103">
        <f t="shared" si="19"/>
        <v>0</v>
      </c>
      <c r="AU37" s="4">
        <v>0</v>
      </c>
      <c r="AV37" s="155">
        <f>'12'!K35</f>
        <v>0</v>
      </c>
      <c r="AW37" s="103">
        <v>0</v>
      </c>
      <c r="AX37" s="103">
        <v>0</v>
      </c>
      <c r="AY37" s="103">
        <v>0</v>
      </c>
      <c r="AZ37" s="103">
        <v>0</v>
      </c>
      <c r="BA37" s="103">
        <v>0</v>
      </c>
      <c r="BB37" s="4">
        <v>0</v>
      </c>
      <c r="BC37" s="155">
        <f>'12'!M35</f>
        <v>0</v>
      </c>
      <c r="BD37" s="103"/>
      <c r="BE37" s="103">
        <v>0</v>
      </c>
      <c r="BF37" s="103">
        <v>0</v>
      </c>
      <c r="BG37" s="103">
        <v>0</v>
      </c>
      <c r="BH37" s="103">
        <v>0</v>
      </c>
      <c r="BI37" s="4">
        <v>0</v>
      </c>
      <c r="BJ37" s="155">
        <f>'12'!O35</f>
        <v>0</v>
      </c>
      <c r="BK37" s="103">
        <v>0</v>
      </c>
      <c r="BL37" s="103">
        <v>0</v>
      </c>
      <c r="BM37" s="103">
        <v>0</v>
      </c>
      <c r="BN37" s="103">
        <v>0</v>
      </c>
      <c r="BO37" s="103">
        <v>0</v>
      </c>
      <c r="BP37" s="4">
        <v>0</v>
      </c>
      <c r="BQ37" s="155">
        <f>'12'!Q35</f>
        <v>0</v>
      </c>
      <c r="BR37" s="103"/>
      <c r="BS37" s="103">
        <v>0</v>
      </c>
      <c r="BT37" s="103">
        <v>0</v>
      </c>
      <c r="BU37" s="103">
        <v>0</v>
      </c>
      <c r="BV37" s="103">
        <v>0</v>
      </c>
      <c r="BW37" s="4">
        <v>0</v>
      </c>
      <c r="BX37" s="4" t="s">
        <v>913</v>
      </c>
      <c r="BY37" s="155">
        <f t="shared" si="20"/>
        <v>0</v>
      </c>
      <c r="BZ37" s="156">
        <f t="shared" si="21"/>
        <v>0</v>
      </c>
      <c r="CA37" s="4"/>
    </row>
    <row r="38" spans="1:79" ht="22.5" x14ac:dyDescent="0.25">
      <c r="A38" s="130" t="str">
        <f>'10'!A36</f>
        <v>1.2.2.1.3</v>
      </c>
      <c r="B38" s="131" t="str">
        <f>'10'!B36</f>
        <v>Установка КТП  взамен существующей ТП-115 с переводом нагрузок</v>
      </c>
      <c r="C38" s="136" t="str">
        <f>'12'!C36</f>
        <v>M</v>
      </c>
      <c r="D38" s="155">
        <f>'12'!D36</f>
        <v>4.3600000000000003</v>
      </c>
      <c r="E38" s="155">
        <f t="shared" si="5"/>
        <v>0</v>
      </c>
      <c r="F38" s="155">
        <f t="shared" si="13"/>
        <v>0</v>
      </c>
      <c r="G38" s="155">
        <f t="shared" si="22"/>
        <v>0</v>
      </c>
      <c r="H38" s="155">
        <f t="shared" si="23"/>
        <v>0</v>
      </c>
      <c r="I38" s="155">
        <f t="shared" si="24"/>
        <v>0</v>
      </c>
      <c r="J38" s="155">
        <f t="shared" si="25"/>
        <v>0</v>
      </c>
      <c r="K38" s="155">
        <f t="shared" si="26"/>
        <v>0</v>
      </c>
      <c r="L38" s="4">
        <v>0</v>
      </c>
      <c r="M38" s="103">
        <f>'12'!J36</f>
        <v>0</v>
      </c>
      <c r="N38" s="103">
        <v>0</v>
      </c>
      <c r="O38" s="103">
        <v>0</v>
      </c>
      <c r="P38" s="103">
        <v>0</v>
      </c>
      <c r="Q38" s="103">
        <v>0</v>
      </c>
      <c r="R38" s="103">
        <v>0</v>
      </c>
      <c r="S38" s="4">
        <v>0</v>
      </c>
      <c r="T38" s="155">
        <f>'12'!L36</f>
        <v>0</v>
      </c>
      <c r="U38" s="103">
        <v>0</v>
      </c>
      <c r="V38" s="103">
        <v>0</v>
      </c>
      <c r="W38" s="103">
        <v>0</v>
      </c>
      <c r="X38" s="103">
        <v>0</v>
      </c>
      <c r="Y38" s="103">
        <v>0</v>
      </c>
      <c r="Z38" s="4">
        <v>0</v>
      </c>
      <c r="AA38" s="155">
        <f>'12'!N36</f>
        <v>0</v>
      </c>
      <c r="AB38" s="103"/>
      <c r="AC38" s="103">
        <v>0</v>
      </c>
      <c r="AD38" s="103">
        <v>0</v>
      </c>
      <c r="AE38" s="103">
        <v>0</v>
      </c>
      <c r="AF38" s="103">
        <v>0</v>
      </c>
      <c r="AG38" s="4">
        <v>0</v>
      </c>
      <c r="AH38" s="155">
        <f>'12'!P36</f>
        <v>0</v>
      </c>
      <c r="AI38" s="103"/>
      <c r="AJ38" s="103">
        <v>0</v>
      </c>
      <c r="AK38" s="103">
        <v>0</v>
      </c>
      <c r="AL38" s="103">
        <v>0</v>
      </c>
      <c r="AM38" s="103">
        <v>0</v>
      </c>
      <c r="AN38" s="4" t="s">
        <v>913</v>
      </c>
      <c r="AO38" s="155">
        <f t="shared" si="14"/>
        <v>0</v>
      </c>
      <c r="AP38" s="103">
        <f t="shared" si="15"/>
        <v>0</v>
      </c>
      <c r="AQ38" s="103">
        <f t="shared" si="16"/>
        <v>0</v>
      </c>
      <c r="AR38" s="103">
        <f t="shared" si="17"/>
        <v>0</v>
      </c>
      <c r="AS38" s="103">
        <f t="shared" si="18"/>
        <v>0</v>
      </c>
      <c r="AT38" s="103">
        <f t="shared" si="19"/>
        <v>0</v>
      </c>
      <c r="AU38" s="4">
        <v>0</v>
      </c>
      <c r="AV38" s="155">
        <f>'12'!K36</f>
        <v>0</v>
      </c>
      <c r="AW38" s="103">
        <v>0</v>
      </c>
      <c r="AX38" s="103">
        <v>0</v>
      </c>
      <c r="AY38" s="103">
        <v>0</v>
      </c>
      <c r="AZ38" s="103">
        <v>0</v>
      </c>
      <c r="BA38" s="103">
        <v>0</v>
      </c>
      <c r="BB38" s="4">
        <v>0</v>
      </c>
      <c r="BC38" s="155">
        <f>'12'!M36</f>
        <v>0</v>
      </c>
      <c r="BD38" s="103"/>
      <c r="BE38" s="103">
        <v>0</v>
      </c>
      <c r="BF38" s="103">
        <v>0</v>
      </c>
      <c r="BG38" s="103">
        <v>0</v>
      </c>
      <c r="BH38" s="103">
        <v>0</v>
      </c>
      <c r="BI38" s="4">
        <v>0</v>
      </c>
      <c r="BJ38" s="155">
        <f>'12'!O36</f>
        <v>0</v>
      </c>
      <c r="BK38" s="103">
        <v>0</v>
      </c>
      <c r="BL38" s="103">
        <v>0</v>
      </c>
      <c r="BM38" s="103">
        <v>0</v>
      </c>
      <c r="BN38" s="103">
        <v>0</v>
      </c>
      <c r="BO38" s="103">
        <v>0</v>
      </c>
      <c r="BP38" s="4">
        <v>0</v>
      </c>
      <c r="BQ38" s="155">
        <f>'12'!Q36</f>
        <v>0</v>
      </c>
      <c r="BR38" s="103"/>
      <c r="BS38" s="103">
        <v>0</v>
      </c>
      <c r="BT38" s="103">
        <v>0</v>
      </c>
      <c r="BU38" s="103">
        <v>0</v>
      </c>
      <c r="BV38" s="103">
        <v>0</v>
      </c>
      <c r="BW38" s="4">
        <v>0</v>
      </c>
      <c r="BX38" s="4" t="s">
        <v>913</v>
      </c>
      <c r="BY38" s="155">
        <f t="shared" si="20"/>
        <v>0</v>
      </c>
      <c r="BZ38" s="156">
        <f t="shared" si="21"/>
        <v>0</v>
      </c>
      <c r="CA38" s="4"/>
    </row>
    <row r="39" spans="1:79" ht="22.5" x14ac:dyDescent="0.25">
      <c r="A39" s="130" t="str">
        <f>'10'!A37</f>
        <v>1.2.2.1.4</v>
      </c>
      <c r="B39" s="131" t="str">
        <f>'10'!B37</f>
        <v>Установка  КТП  взамен существующей ТП-118 с переводом нагрузок</v>
      </c>
      <c r="C39" s="136" t="str">
        <f>'12'!C37</f>
        <v>M</v>
      </c>
      <c r="D39" s="155">
        <f>'12'!D37</f>
        <v>4.2089999999999996</v>
      </c>
      <c r="E39" s="155">
        <f t="shared" si="5"/>
        <v>0</v>
      </c>
      <c r="F39" s="155">
        <f t="shared" si="13"/>
        <v>0</v>
      </c>
      <c r="G39" s="155">
        <f t="shared" si="22"/>
        <v>0</v>
      </c>
      <c r="H39" s="155">
        <f t="shared" si="23"/>
        <v>0</v>
      </c>
      <c r="I39" s="155">
        <f t="shared" si="24"/>
        <v>0</v>
      </c>
      <c r="J39" s="155">
        <f t="shared" si="25"/>
        <v>0</v>
      </c>
      <c r="K39" s="155">
        <f t="shared" si="26"/>
        <v>0</v>
      </c>
      <c r="L39" s="4">
        <v>0</v>
      </c>
      <c r="M39" s="103">
        <f>'12'!J37</f>
        <v>0</v>
      </c>
      <c r="N39" s="103">
        <v>0</v>
      </c>
      <c r="O39" s="103">
        <v>0</v>
      </c>
      <c r="P39" s="103">
        <v>0</v>
      </c>
      <c r="Q39" s="103">
        <v>0</v>
      </c>
      <c r="R39" s="103">
        <v>0</v>
      </c>
      <c r="S39" s="4">
        <v>0</v>
      </c>
      <c r="T39" s="155">
        <f>'12'!L37</f>
        <v>0</v>
      </c>
      <c r="U39" s="103">
        <v>0</v>
      </c>
      <c r="V39" s="103">
        <v>0</v>
      </c>
      <c r="W39" s="103">
        <v>0</v>
      </c>
      <c r="X39" s="103">
        <v>0</v>
      </c>
      <c r="Y39" s="103">
        <v>0</v>
      </c>
      <c r="Z39" s="4">
        <v>0</v>
      </c>
      <c r="AA39" s="155">
        <f>'12'!N37</f>
        <v>0</v>
      </c>
      <c r="AB39" s="103"/>
      <c r="AC39" s="103">
        <v>0</v>
      </c>
      <c r="AD39" s="103">
        <v>0</v>
      </c>
      <c r="AE39" s="103">
        <v>0</v>
      </c>
      <c r="AF39" s="103">
        <v>0</v>
      </c>
      <c r="AG39" s="4">
        <v>0</v>
      </c>
      <c r="AH39" s="155">
        <f>'12'!P37</f>
        <v>0</v>
      </c>
      <c r="AI39" s="103"/>
      <c r="AJ39" s="103">
        <v>0</v>
      </c>
      <c r="AK39" s="103">
        <v>0</v>
      </c>
      <c r="AL39" s="103">
        <v>0</v>
      </c>
      <c r="AM39" s="103">
        <v>0</v>
      </c>
      <c r="AN39" s="4" t="s">
        <v>913</v>
      </c>
      <c r="AO39" s="155">
        <f t="shared" si="14"/>
        <v>0</v>
      </c>
      <c r="AP39" s="103">
        <f t="shared" si="15"/>
        <v>0</v>
      </c>
      <c r="AQ39" s="103">
        <f t="shared" si="16"/>
        <v>0</v>
      </c>
      <c r="AR39" s="103">
        <f t="shared" si="17"/>
        <v>0</v>
      </c>
      <c r="AS39" s="103">
        <f t="shared" si="18"/>
        <v>0</v>
      </c>
      <c r="AT39" s="103">
        <f t="shared" si="19"/>
        <v>0</v>
      </c>
      <c r="AU39" s="4">
        <v>0</v>
      </c>
      <c r="AV39" s="155">
        <f>'12'!K37</f>
        <v>0</v>
      </c>
      <c r="AW39" s="103">
        <v>0</v>
      </c>
      <c r="AX39" s="103">
        <v>0</v>
      </c>
      <c r="AY39" s="103">
        <v>0</v>
      </c>
      <c r="AZ39" s="103">
        <v>0</v>
      </c>
      <c r="BA39" s="103">
        <v>0</v>
      </c>
      <c r="BB39" s="4">
        <v>0</v>
      </c>
      <c r="BC39" s="155">
        <f>'12'!M37</f>
        <v>0</v>
      </c>
      <c r="BD39" s="103"/>
      <c r="BE39" s="103">
        <v>0</v>
      </c>
      <c r="BF39" s="103">
        <v>0</v>
      </c>
      <c r="BG39" s="103">
        <v>0</v>
      </c>
      <c r="BH39" s="103">
        <v>0</v>
      </c>
      <c r="BI39" s="4">
        <v>0</v>
      </c>
      <c r="BJ39" s="155">
        <f>'12'!O37</f>
        <v>0</v>
      </c>
      <c r="BK39" s="103">
        <v>0</v>
      </c>
      <c r="BL39" s="103">
        <v>0</v>
      </c>
      <c r="BM39" s="103">
        <v>0</v>
      </c>
      <c r="BN39" s="103">
        <v>0</v>
      </c>
      <c r="BO39" s="103">
        <v>0</v>
      </c>
      <c r="BP39" s="4">
        <v>0</v>
      </c>
      <c r="BQ39" s="155">
        <f>'12'!Q37</f>
        <v>0</v>
      </c>
      <c r="BR39" s="103"/>
      <c r="BS39" s="103">
        <v>0</v>
      </c>
      <c r="BT39" s="103">
        <v>0</v>
      </c>
      <c r="BU39" s="103">
        <v>0</v>
      </c>
      <c r="BV39" s="103">
        <v>0</v>
      </c>
      <c r="BW39" s="4">
        <v>0</v>
      </c>
      <c r="BX39" s="4" t="s">
        <v>913</v>
      </c>
      <c r="BY39" s="155">
        <f t="shared" si="20"/>
        <v>0</v>
      </c>
      <c r="BZ39" s="156">
        <f t="shared" si="21"/>
        <v>0</v>
      </c>
      <c r="CA39" s="4"/>
    </row>
    <row r="40" spans="1:79" ht="22.5" x14ac:dyDescent="0.25">
      <c r="A40" s="130" t="str">
        <f>'10'!A38</f>
        <v>1.2.2.1.5</v>
      </c>
      <c r="B40" s="131" t="str">
        <f>'10'!B38</f>
        <v>Установка  КТП  взамен существующей ТП-133 с переводом нагрузок</v>
      </c>
      <c r="C40" s="136" t="str">
        <f>'12'!C38</f>
        <v>M</v>
      </c>
      <c r="D40" s="155">
        <f>'12'!D38</f>
        <v>5.9889999999999999</v>
      </c>
      <c r="E40" s="155">
        <f t="shared" si="5"/>
        <v>0</v>
      </c>
      <c r="F40" s="155">
        <f t="shared" si="13"/>
        <v>0</v>
      </c>
      <c r="G40" s="155">
        <f t="shared" si="22"/>
        <v>0</v>
      </c>
      <c r="H40" s="155">
        <f t="shared" si="23"/>
        <v>0</v>
      </c>
      <c r="I40" s="155">
        <f t="shared" si="24"/>
        <v>0</v>
      </c>
      <c r="J40" s="155">
        <f t="shared" si="25"/>
        <v>0</v>
      </c>
      <c r="K40" s="155">
        <f t="shared" si="26"/>
        <v>0</v>
      </c>
      <c r="L40" s="4">
        <v>0</v>
      </c>
      <c r="M40" s="103">
        <f>'12'!J38</f>
        <v>0</v>
      </c>
      <c r="N40" s="103">
        <v>0</v>
      </c>
      <c r="O40" s="103">
        <v>0</v>
      </c>
      <c r="P40" s="103">
        <v>0</v>
      </c>
      <c r="Q40" s="103">
        <v>0</v>
      </c>
      <c r="R40" s="103">
        <v>0</v>
      </c>
      <c r="S40" s="4">
        <v>0</v>
      </c>
      <c r="T40" s="155">
        <f>'12'!L38</f>
        <v>0</v>
      </c>
      <c r="U40" s="103">
        <v>0</v>
      </c>
      <c r="V40" s="103">
        <v>0</v>
      </c>
      <c r="W40" s="103">
        <v>0</v>
      </c>
      <c r="X40" s="103">
        <v>0</v>
      </c>
      <c r="Y40" s="103">
        <v>0</v>
      </c>
      <c r="Z40" s="4">
        <v>0</v>
      </c>
      <c r="AA40" s="155">
        <f>'12'!N38</f>
        <v>0</v>
      </c>
      <c r="AB40" s="103"/>
      <c r="AC40" s="103">
        <v>0</v>
      </c>
      <c r="AD40" s="103">
        <v>0</v>
      </c>
      <c r="AE40" s="103">
        <v>0</v>
      </c>
      <c r="AF40" s="103">
        <v>0</v>
      </c>
      <c r="AG40" s="4">
        <v>0</v>
      </c>
      <c r="AH40" s="155">
        <f>'12'!P38</f>
        <v>0</v>
      </c>
      <c r="AI40" s="103"/>
      <c r="AJ40" s="103">
        <v>0</v>
      </c>
      <c r="AK40" s="103">
        <v>0</v>
      </c>
      <c r="AL40" s="103">
        <v>0</v>
      </c>
      <c r="AM40" s="103">
        <v>0</v>
      </c>
      <c r="AN40" s="4" t="s">
        <v>913</v>
      </c>
      <c r="AO40" s="155">
        <f t="shared" si="14"/>
        <v>0</v>
      </c>
      <c r="AP40" s="103">
        <f t="shared" si="15"/>
        <v>0</v>
      </c>
      <c r="AQ40" s="103">
        <f t="shared" si="16"/>
        <v>0</v>
      </c>
      <c r="AR40" s="103">
        <f t="shared" si="17"/>
        <v>0</v>
      </c>
      <c r="AS40" s="103">
        <f t="shared" si="18"/>
        <v>0</v>
      </c>
      <c r="AT40" s="103">
        <f t="shared" si="19"/>
        <v>0</v>
      </c>
      <c r="AU40" s="4">
        <v>0</v>
      </c>
      <c r="AV40" s="155">
        <f>'12'!K38</f>
        <v>0</v>
      </c>
      <c r="AW40" s="103">
        <v>0</v>
      </c>
      <c r="AX40" s="103">
        <v>0</v>
      </c>
      <c r="AY40" s="103">
        <v>0</v>
      </c>
      <c r="AZ40" s="103">
        <v>0</v>
      </c>
      <c r="BA40" s="103">
        <v>0</v>
      </c>
      <c r="BB40" s="4">
        <v>0</v>
      </c>
      <c r="BC40" s="155">
        <f>'12'!M38</f>
        <v>0</v>
      </c>
      <c r="BD40" s="103"/>
      <c r="BE40" s="103">
        <v>0</v>
      </c>
      <c r="BF40" s="103">
        <v>0</v>
      </c>
      <c r="BG40" s="103">
        <v>0</v>
      </c>
      <c r="BH40" s="103">
        <v>0</v>
      </c>
      <c r="BI40" s="4">
        <v>0</v>
      </c>
      <c r="BJ40" s="155">
        <f>'12'!O38</f>
        <v>0</v>
      </c>
      <c r="BK40" s="103">
        <v>0</v>
      </c>
      <c r="BL40" s="103">
        <v>0</v>
      </c>
      <c r="BM40" s="103">
        <v>0</v>
      </c>
      <c r="BN40" s="103">
        <v>0</v>
      </c>
      <c r="BO40" s="103">
        <v>0</v>
      </c>
      <c r="BP40" s="4">
        <v>0</v>
      </c>
      <c r="BQ40" s="155">
        <f>'12'!Q38</f>
        <v>0</v>
      </c>
      <c r="BR40" s="103"/>
      <c r="BS40" s="103">
        <v>0</v>
      </c>
      <c r="BT40" s="103">
        <v>0</v>
      </c>
      <c r="BU40" s="103">
        <v>0</v>
      </c>
      <c r="BV40" s="103">
        <v>0</v>
      </c>
      <c r="BW40" s="4">
        <v>0</v>
      </c>
      <c r="BX40" s="4" t="s">
        <v>913</v>
      </c>
      <c r="BY40" s="155">
        <f t="shared" si="20"/>
        <v>0</v>
      </c>
      <c r="BZ40" s="156">
        <f t="shared" si="21"/>
        <v>0</v>
      </c>
      <c r="CA40" s="4"/>
    </row>
    <row r="41" spans="1:79" ht="22.5" x14ac:dyDescent="0.25">
      <c r="A41" s="130" t="str">
        <f>'10'!A39</f>
        <v>1.2.2.1.6</v>
      </c>
      <c r="B41" s="131" t="str">
        <f>'10'!B39</f>
        <v>Установка  КТП  взамен существующей ТП-524 с переводом нагрузок</v>
      </c>
      <c r="C41" s="136" t="str">
        <f>'12'!C39</f>
        <v>M</v>
      </c>
      <c r="D41" s="155">
        <f>'12'!D39</f>
        <v>1.653</v>
      </c>
      <c r="E41" s="155">
        <f t="shared" si="5"/>
        <v>0</v>
      </c>
      <c r="F41" s="155">
        <f t="shared" si="13"/>
        <v>0</v>
      </c>
      <c r="G41" s="155">
        <f t="shared" si="22"/>
        <v>0</v>
      </c>
      <c r="H41" s="155">
        <f t="shared" si="23"/>
        <v>0</v>
      </c>
      <c r="I41" s="155">
        <f t="shared" si="24"/>
        <v>0</v>
      </c>
      <c r="J41" s="155">
        <f t="shared" si="25"/>
        <v>0</v>
      </c>
      <c r="K41" s="155">
        <f t="shared" si="26"/>
        <v>0</v>
      </c>
      <c r="L41" s="4">
        <v>0</v>
      </c>
      <c r="M41" s="103">
        <f>'12'!J39</f>
        <v>0</v>
      </c>
      <c r="N41" s="103">
        <v>0</v>
      </c>
      <c r="O41" s="103">
        <v>0</v>
      </c>
      <c r="P41" s="103">
        <v>0</v>
      </c>
      <c r="Q41" s="103">
        <v>0</v>
      </c>
      <c r="R41" s="103">
        <v>0</v>
      </c>
      <c r="S41" s="4">
        <v>0</v>
      </c>
      <c r="T41" s="155">
        <f>'12'!L39</f>
        <v>0</v>
      </c>
      <c r="U41" s="103">
        <v>0</v>
      </c>
      <c r="V41" s="103">
        <v>0</v>
      </c>
      <c r="W41" s="103">
        <v>0</v>
      </c>
      <c r="X41" s="103">
        <v>0</v>
      </c>
      <c r="Y41" s="103">
        <v>0</v>
      </c>
      <c r="Z41" s="4">
        <v>0</v>
      </c>
      <c r="AA41" s="155">
        <f>'12'!N39</f>
        <v>0</v>
      </c>
      <c r="AB41" s="103"/>
      <c r="AC41" s="103">
        <v>0</v>
      </c>
      <c r="AD41" s="103">
        <v>0</v>
      </c>
      <c r="AE41" s="103">
        <v>0</v>
      </c>
      <c r="AF41" s="103">
        <v>0</v>
      </c>
      <c r="AG41" s="4">
        <v>0</v>
      </c>
      <c r="AH41" s="155">
        <f>'12'!P39</f>
        <v>0</v>
      </c>
      <c r="AI41" s="103"/>
      <c r="AJ41" s="103">
        <v>0</v>
      </c>
      <c r="AK41" s="103">
        <v>0</v>
      </c>
      <c r="AL41" s="103">
        <v>0</v>
      </c>
      <c r="AM41" s="103">
        <v>0</v>
      </c>
      <c r="AN41" s="4" t="s">
        <v>913</v>
      </c>
      <c r="AO41" s="155">
        <f t="shared" si="14"/>
        <v>0</v>
      </c>
      <c r="AP41" s="103">
        <f t="shared" si="15"/>
        <v>0</v>
      </c>
      <c r="AQ41" s="103">
        <f t="shared" si="16"/>
        <v>0</v>
      </c>
      <c r="AR41" s="103">
        <f t="shared" si="17"/>
        <v>0</v>
      </c>
      <c r="AS41" s="103">
        <f t="shared" si="18"/>
        <v>0</v>
      </c>
      <c r="AT41" s="103">
        <f t="shared" si="19"/>
        <v>0</v>
      </c>
      <c r="AU41" s="4">
        <v>0</v>
      </c>
      <c r="AV41" s="155">
        <f>'12'!K39</f>
        <v>0</v>
      </c>
      <c r="AW41" s="103">
        <v>0</v>
      </c>
      <c r="AX41" s="103">
        <v>0</v>
      </c>
      <c r="AY41" s="103">
        <v>0</v>
      </c>
      <c r="AZ41" s="103">
        <v>0</v>
      </c>
      <c r="BA41" s="103">
        <v>0</v>
      </c>
      <c r="BB41" s="4">
        <v>0</v>
      </c>
      <c r="BC41" s="155">
        <f>'12'!M39</f>
        <v>0</v>
      </c>
      <c r="BD41" s="103"/>
      <c r="BE41" s="103">
        <v>0</v>
      </c>
      <c r="BF41" s="103">
        <v>0</v>
      </c>
      <c r="BG41" s="103">
        <v>0</v>
      </c>
      <c r="BH41" s="103">
        <v>0</v>
      </c>
      <c r="BI41" s="4">
        <v>0</v>
      </c>
      <c r="BJ41" s="155">
        <f>'12'!O39</f>
        <v>0</v>
      </c>
      <c r="BK41" s="103">
        <v>0</v>
      </c>
      <c r="BL41" s="103">
        <v>0</v>
      </c>
      <c r="BM41" s="103">
        <v>0</v>
      </c>
      <c r="BN41" s="103">
        <v>0</v>
      </c>
      <c r="BO41" s="103">
        <v>0</v>
      </c>
      <c r="BP41" s="4">
        <v>0</v>
      </c>
      <c r="BQ41" s="155">
        <f>'12'!Q39</f>
        <v>0</v>
      </c>
      <c r="BR41" s="103"/>
      <c r="BS41" s="103">
        <v>0</v>
      </c>
      <c r="BT41" s="103">
        <v>0</v>
      </c>
      <c r="BU41" s="103">
        <v>0</v>
      </c>
      <c r="BV41" s="103">
        <v>0</v>
      </c>
      <c r="BW41" s="4">
        <v>0</v>
      </c>
      <c r="BX41" s="4" t="s">
        <v>913</v>
      </c>
      <c r="BY41" s="155">
        <f t="shared" si="20"/>
        <v>0</v>
      </c>
      <c r="BZ41" s="156">
        <f t="shared" si="21"/>
        <v>0</v>
      </c>
      <c r="CA41" s="4"/>
    </row>
    <row r="42" spans="1:79" ht="22.5" x14ac:dyDescent="0.25">
      <c r="A42" s="130" t="str">
        <f>'10'!A40</f>
        <v>1.2.2.1.7</v>
      </c>
      <c r="B42" s="131" t="str">
        <f>'10'!B40</f>
        <v>Разработка проектно-сметной документации «Установка КТП взамен существующей КТП-59 с переводом нагрузок»</v>
      </c>
      <c r="C42" s="136" t="str">
        <f>'12'!C40</f>
        <v>M</v>
      </c>
      <c r="D42" s="155">
        <f>'12'!D40</f>
        <v>4.5999999999999999E-2</v>
      </c>
      <c r="E42" s="155">
        <f t="shared" si="5"/>
        <v>0</v>
      </c>
      <c r="F42" s="155">
        <f t="shared" si="13"/>
        <v>0</v>
      </c>
      <c r="G42" s="155">
        <f t="shared" si="22"/>
        <v>0</v>
      </c>
      <c r="H42" s="155">
        <f t="shared" si="23"/>
        <v>0</v>
      </c>
      <c r="I42" s="155">
        <f t="shared" si="24"/>
        <v>0</v>
      </c>
      <c r="J42" s="155">
        <f t="shared" si="25"/>
        <v>0</v>
      </c>
      <c r="K42" s="155">
        <f t="shared" si="26"/>
        <v>0</v>
      </c>
      <c r="L42" s="4">
        <v>0</v>
      </c>
      <c r="M42" s="103">
        <f>'12'!J40</f>
        <v>0</v>
      </c>
      <c r="N42" s="103">
        <v>0</v>
      </c>
      <c r="O42" s="103">
        <v>0</v>
      </c>
      <c r="P42" s="103">
        <v>0</v>
      </c>
      <c r="Q42" s="103">
        <v>0</v>
      </c>
      <c r="R42" s="103">
        <v>0</v>
      </c>
      <c r="S42" s="4">
        <v>0</v>
      </c>
      <c r="T42" s="155">
        <f>'12'!L40</f>
        <v>0</v>
      </c>
      <c r="U42" s="103">
        <v>0</v>
      </c>
      <c r="V42" s="103">
        <v>0</v>
      </c>
      <c r="W42" s="103">
        <v>0</v>
      </c>
      <c r="X42" s="103">
        <v>0</v>
      </c>
      <c r="Y42" s="103">
        <v>0</v>
      </c>
      <c r="Z42" s="4">
        <v>0</v>
      </c>
      <c r="AA42" s="155">
        <f>'12'!N40</f>
        <v>0</v>
      </c>
      <c r="AB42" s="103"/>
      <c r="AC42" s="103">
        <v>0</v>
      </c>
      <c r="AD42" s="103">
        <v>0</v>
      </c>
      <c r="AE42" s="103">
        <v>0</v>
      </c>
      <c r="AF42" s="103">
        <v>0</v>
      </c>
      <c r="AG42" s="4">
        <v>0</v>
      </c>
      <c r="AH42" s="155">
        <f>'12'!P40</f>
        <v>0</v>
      </c>
      <c r="AI42" s="103"/>
      <c r="AJ42" s="103">
        <v>0</v>
      </c>
      <c r="AK42" s="103">
        <v>0</v>
      </c>
      <c r="AL42" s="103">
        <v>0</v>
      </c>
      <c r="AM42" s="103">
        <v>0</v>
      </c>
      <c r="AN42" s="4" t="s">
        <v>913</v>
      </c>
      <c r="AO42" s="155">
        <f t="shared" si="14"/>
        <v>0</v>
      </c>
      <c r="AP42" s="103">
        <f t="shared" si="15"/>
        <v>0</v>
      </c>
      <c r="AQ42" s="103">
        <f t="shared" si="16"/>
        <v>0</v>
      </c>
      <c r="AR42" s="103">
        <f t="shared" si="17"/>
        <v>0</v>
      </c>
      <c r="AS42" s="103">
        <f t="shared" si="18"/>
        <v>0</v>
      </c>
      <c r="AT42" s="103">
        <f t="shared" si="19"/>
        <v>0</v>
      </c>
      <c r="AU42" s="4">
        <v>0</v>
      </c>
      <c r="AV42" s="155">
        <f>'12'!K40</f>
        <v>0</v>
      </c>
      <c r="AW42" s="103">
        <v>0</v>
      </c>
      <c r="AX42" s="103">
        <v>0</v>
      </c>
      <c r="AY42" s="103">
        <v>0</v>
      </c>
      <c r="AZ42" s="103">
        <v>0</v>
      </c>
      <c r="BA42" s="103">
        <v>0</v>
      </c>
      <c r="BB42" s="4">
        <v>0</v>
      </c>
      <c r="BC42" s="155">
        <f>'12'!M40</f>
        <v>0</v>
      </c>
      <c r="BD42" s="103"/>
      <c r="BE42" s="103">
        <v>0</v>
      </c>
      <c r="BF42" s="103">
        <v>0</v>
      </c>
      <c r="BG42" s="103">
        <v>0</v>
      </c>
      <c r="BH42" s="103">
        <v>0</v>
      </c>
      <c r="BI42" s="4">
        <v>0</v>
      </c>
      <c r="BJ42" s="155">
        <f>'12'!O40</f>
        <v>0</v>
      </c>
      <c r="BK42" s="103">
        <v>0</v>
      </c>
      <c r="BL42" s="103">
        <v>0</v>
      </c>
      <c r="BM42" s="103">
        <v>0</v>
      </c>
      <c r="BN42" s="103">
        <v>0</v>
      </c>
      <c r="BO42" s="103">
        <v>0</v>
      </c>
      <c r="BP42" s="4">
        <v>0</v>
      </c>
      <c r="BQ42" s="155">
        <f>'12'!Q40</f>
        <v>0</v>
      </c>
      <c r="BR42" s="103"/>
      <c r="BS42" s="103">
        <v>0</v>
      </c>
      <c r="BT42" s="103">
        <v>0</v>
      </c>
      <c r="BU42" s="103">
        <v>0</v>
      </c>
      <c r="BV42" s="103">
        <v>0</v>
      </c>
      <c r="BW42" s="4">
        <v>0</v>
      </c>
      <c r="BX42" s="4" t="s">
        <v>913</v>
      </c>
      <c r="BY42" s="155">
        <f t="shared" si="20"/>
        <v>0</v>
      </c>
      <c r="BZ42" s="156">
        <f t="shared" si="21"/>
        <v>0</v>
      </c>
      <c r="CA42" s="4"/>
    </row>
    <row r="43" spans="1:79" ht="22.5" x14ac:dyDescent="0.25">
      <c r="A43" s="130" t="str">
        <f>'10'!A41</f>
        <v>1.2.2.1.8</v>
      </c>
      <c r="B43" s="131" t="str">
        <f>'10'!B41</f>
        <v>Разработка проектно-сметной документации «Замена оборудования РУ-6 кВ РП-16 с переводом нагрузок»</v>
      </c>
      <c r="C43" s="136" t="str">
        <f>'12'!C41</f>
        <v>M</v>
      </c>
      <c r="D43" s="155">
        <f>'12'!D41</f>
        <v>7.0999999999999994E-2</v>
      </c>
      <c r="E43" s="155">
        <f t="shared" si="5"/>
        <v>0</v>
      </c>
      <c r="F43" s="155">
        <f t="shared" si="13"/>
        <v>0</v>
      </c>
      <c r="G43" s="155">
        <f t="shared" si="22"/>
        <v>0</v>
      </c>
      <c r="H43" s="155">
        <f t="shared" si="23"/>
        <v>0</v>
      </c>
      <c r="I43" s="155">
        <f t="shared" si="24"/>
        <v>0</v>
      </c>
      <c r="J43" s="155">
        <f t="shared" si="25"/>
        <v>0</v>
      </c>
      <c r="K43" s="155">
        <f t="shared" si="26"/>
        <v>0</v>
      </c>
      <c r="L43" s="4">
        <v>0</v>
      </c>
      <c r="M43" s="103">
        <f>'12'!J41</f>
        <v>0</v>
      </c>
      <c r="N43" s="103">
        <v>0</v>
      </c>
      <c r="O43" s="103">
        <v>0</v>
      </c>
      <c r="P43" s="103">
        <v>0</v>
      </c>
      <c r="Q43" s="103">
        <v>0</v>
      </c>
      <c r="R43" s="103">
        <v>0</v>
      </c>
      <c r="S43" s="4">
        <v>0</v>
      </c>
      <c r="T43" s="155">
        <f>'12'!L41</f>
        <v>0</v>
      </c>
      <c r="U43" s="103">
        <v>0</v>
      </c>
      <c r="V43" s="103">
        <v>0</v>
      </c>
      <c r="W43" s="103">
        <v>0</v>
      </c>
      <c r="X43" s="103">
        <v>0</v>
      </c>
      <c r="Y43" s="103">
        <v>0</v>
      </c>
      <c r="Z43" s="4">
        <v>0</v>
      </c>
      <c r="AA43" s="155">
        <f>'12'!N41</f>
        <v>0</v>
      </c>
      <c r="AB43" s="103"/>
      <c r="AC43" s="103">
        <v>0</v>
      </c>
      <c r="AD43" s="103">
        <v>0</v>
      </c>
      <c r="AE43" s="103">
        <v>0</v>
      </c>
      <c r="AF43" s="103">
        <v>0</v>
      </c>
      <c r="AG43" s="4">
        <v>0</v>
      </c>
      <c r="AH43" s="155">
        <f>'12'!P41</f>
        <v>0</v>
      </c>
      <c r="AI43" s="103"/>
      <c r="AJ43" s="103">
        <v>0</v>
      </c>
      <c r="AK43" s="103">
        <v>0</v>
      </c>
      <c r="AL43" s="103">
        <v>0</v>
      </c>
      <c r="AM43" s="103">
        <v>0</v>
      </c>
      <c r="AN43" s="4" t="s">
        <v>913</v>
      </c>
      <c r="AO43" s="155">
        <f t="shared" si="14"/>
        <v>0</v>
      </c>
      <c r="AP43" s="103">
        <f t="shared" si="15"/>
        <v>0</v>
      </c>
      <c r="AQ43" s="103">
        <f t="shared" si="16"/>
        <v>0</v>
      </c>
      <c r="AR43" s="103">
        <f t="shared" si="17"/>
        <v>0</v>
      </c>
      <c r="AS43" s="103">
        <f t="shared" si="18"/>
        <v>0</v>
      </c>
      <c r="AT43" s="103">
        <f t="shared" si="19"/>
        <v>0</v>
      </c>
      <c r="AU43" s="4">
        <v>0</v>
      </c>
      <c r="AV43" s="155">
        <f>'12'!K41</f>
        <v>0</v>
      </c>
      <c r="AW43" s="103">
        <v>0</v>
      </c>
      <c r="AX43" s="103">
        <v>0</v>
      </c>
      <c r="AY43" s="103">
        <v>0</v>
      </c>
      <c r="AZ43" s="103">
        <v>0</v>
      </c>
      <c r="BA43" s="103">
        <v>0</v>
      </c>
      <c r="BB43" s="4">
        <v>0</v>
      </c>
      <c r="BC43" s="155">
        <f>'12'!M41</f>
        <v>0</v>
      </c>
      <c r="BD43" s="103"/>
      <c r="BE43" s="103">
        <v>0</v>
      </c>
      <c r="BF43" s="103">
        <v>0</v>
      </c>
      <c r="BG43" s="103">
        <v>0</v>
      </c>
      <c r="BH43" s="103">
        <v>0</v>
      </c>
      <c r="BI43" s="4">
        <v>0</v>
      </c>
      <c r="BJ43" s="155">
        <f>'12'!O41</f>
        <v>0</v>
      </c>
      <c r="BK43" s="103">
        <v>0</v>
      </c>
      <c r="BL43" s="103">
        <v>0</v>
      </c>
      <c r="BM43" s="103">
        <v>0</v>
      </c>
      <c r="BN43" s="103">
        <v>0</v>
      </c>
      <c r="BO43" s="103">
        <v>0</v>
      </c>
      <c r="BP43" s="4">
        <v>0</v>
      </c>
      <c r="BQ43" s="155">
        <f>'12'!Q41</f>
        <v>0</v>
      </c>
      <c r="BR43" s="103"/>
      <c r="BS43" s="103">
        <v>0</v>
      </c>
      <c r="BT43" s="103">
        <v>0</v>
      </c>
      <c r="BU43" s="103">
        <v>0</v>
      </c>
      <c r="BV43" s="103">
        <v>0</v>
      </c>
      <c r="BW43" s="4">
        <v>0</v>
      </c>
      <c r="BX43" s="4" t="s">
        <v>913</v>
      </c>
      <c r="BY43" s="155">
        <f t="shared" si="20"/>
        <v>0</v>
      </c>
      <c r="BZ43" s="156">
        <f t="shared" si="21"/>
        <v>0</v>
      </c>
      <c r="CA43" s="4"/>
    </row>
    <row r="44" spans="1:79" ht="22.5" x14ac:dyDescent="0.25">
      <c r="A44" s="130" t="str">
        <f>'10'!A42</f>
        <v>1.2.2.1.9</v>
      </c>
      <c r="B44" s="131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4" s="136" t="str">
        <f>'12'!C42</f>
        <v>M</v>
      </c>
      <c r="D44" s="155">
        <f>'12'!D42</f>
        <v>4.5999999999999999E-2</v>
      </c>
      <c r="E44" s="155">
        <f t="shared" si="5"/>
        <v>0</v>
      </c>
      <c r="F44" s="155">
        <f t="shared" si="13"/>
        <v>0</v>
      </c>
      <c r="G44" s="155">
        <f t="shared" si="22"/>
        <v>0</v>
      </c>
      <c r="H44" s="155">
        <f t="shared" si="23"/>
        <v>0</v>
      </c>
      <c r="I44" s="155">
        <f t="shared" si="24"/>
        <v>0</v>
      </c>
      <c r="J44" s="155">
        <f t="shared" si="25"/>
        <v>0</v>
      </c>
      <c r="K44" s="155">
        <f t="shared" si="26"/>
        <v>0</v>
      </c>
      <c r="L44" s="4">
        <v>0</v>
      </c>
      <c r="M44" s="103">
        <f>'12'!J42</f>
        <v>0</v>
      </c>
      <c r="N44" s="103">
        <v>0</v>
      </c>
      <c r="O44" s="103">
        <v>0</v>
      </c>
      <c r="P44" s="103">
        <v>0</v>
      </c>
      <c r="Q44" s="103">
        <v>0</v>
      </c>
      <c r="R44" s="103">
        <v>0</v>
      </c>
      <c r="S44" s="4">
        <v>0</v>
      </c>
      <c r="T44" s="155">
        <f>'12'!L42</f>
        <v>0</v>
      </c>
      <c r="U44" s="103">
        <v>0</v>
      </c>
      <c r="V44" s="103">
        <v>0</v>
      </c>
      <c r="W44" s="103">
        <v>0</v>
      </c>
      <c r="X44" s="103">
        <v>0</v>
      </c>
      <c r="Y44" s="103">
        <v>0</v>
      </c>
      <c r="Z44" s="4">
        <v>0</v>
      </c>
      <c r="AA44" s="155">
        <f>'12'!N42</f>
        <v>0</v>
      </c>
      <c r="AB44" s="103"/>
      <c r="AC44" s="103">
        <v>0</v>
      </c>
      <c r="AD44" s="103">
        <v>0</v>
      </c>
      <c r="AE44" s="103">
        <v>0</v>
      </c>
      <c r="AF44" s="103">
        <v>0</v>
      </c>
      <c r="AG44" s="4">
        <v>0</v>
      </c>
      <c r="AH44" s="155">
        <f>'12'!P42</f>
        <v>0</v>
      </c>
      <c r="AI44" s="103"/>
      <c r="AJ44" s="103">
        <v>0</v>
      </c>
      <c r="AK44" s="103">
        <v>0</v>
      </c>
      <c r="AL44" s="103">
        <v>0</v>
      </c>
      <c r="AM44" s="103">
        <v>0</v>
      </c>
      <c r="AN44" s="4" t="s">
        <v>913</v>
      </c>
      <c r="AO44" s="155">
        <f t="shared" si="14"/>
        <v>0</v>
      </c>
      <c r="AP44" s="103">
        <f t="shared" si="15"/>
        <v>0</v>
      </c>
      <c r="AQ44" s="103">
        <f t="shared" si="16"/>
        <v>0</v>
      </c>
      <c r="AR44" s="103">
        <f t="shared" si="17"/>
        <v>0</v>
      </c>
      <c r="AS44" s="103">
        <f t="shared" si="18"/>
        <v>0</v>
      </c>
      <c r="AT44" s="103">
        <f t="shared" si="19"/>
        <v>0</v>
      </c>
      <c r="AU44" s="4">
        <v>0</v>
      </c>
      <c r="AV44" s="155">
        <f>'12'!K42</f>
        <v>0</v>
      </c>
      <c r="AW44" s="103">
        <v>0</v>
      </c>
      <c r="AX44" s="103">
        <v>0</v>
      </c>
      <c r="AY44" s="103">
        <v>0</v>
      </c>
      <c r="AZ44" s="103">
        <v>0</v>
      </c>
      <c r="BA44" s="103">
        <v>0</v>
      </c>
      <c r="BB44" s="4">
        <v>0</v>
      </c>
      <c r="BC44" s="155">
        <f>'12'!M42</f>
        <v>0</v>
      </c>
      <c r="BD44" s="103"/>
      <c r="BE44" s="103">
        <v>0</v>
      </c>
      <c r="BF44" s="103">
        <v>0</v>
      </c>
      <c r="BG44" s="103">
        <v>0</v>
      </c>
      <c r="BH44" s="103">
        <v>0</v>
      </c>
      <c r="BI44" s="4">
        <v>0</v>
      </c>
      <c r="BJ44" s="155">
        <f>'12'!O42</f>
        <v>0</v>
      </c>
      <c r="BK44" s="103">
        <v>0</v>
      </c>
      <c r="BL44" s="103">
        <v>0</v>
      </c>
      <c r="BM44" s="103">
        <v>0</v>
      </c>
      <c r="BN44" s="103">
        <v>0</v>
      </c>
      <c r="BO44" s="103">
        <v>0</v>
      </c>
      <c r="BP44" s="4">
        <v>0</v>
      </c>
      <c r="BQ44" s="155">
        <f>'12'!Q42</f>
        <v>0</v>
      </c>
      <c r="BR44" s="103"/>
      <c r="BS44" s="103">
        <v>0</v>
      </c>
      <c r="BT44" s="103">
        <v>0</v>
      </c>
      <c r="BU44" s="103">
        <v>0</v>
      </c>
      <c r="BV44" s="103">
        <v>0</v>
      </c>
      <c r="BW44" s="4">
        <v>0</v>
      </c>
      <c r="BX44" s="4" t="s">
        <v>913</v>
      </c>
      <c r="BY44" s="155">
        <f t="shared" si="20"/>
        <v>0</v>
      </c>
      <c r="BZ44" s="156">
        <f t="shared" si="21"/>
        <v>0</v>
      </c>
      <c r="CA44" s="4"/>
    </row>
    <row r="45" spans="1:79" ht="22.5" x14ac:dyDescent="0.25">
      <c r="A45" s="130" t="str">
        <f>'10'!A43</f>
        <v>1.2.2.1.10</v>
      </c>
      <c r="B45" s="131" t="str">
        <f>'10'!B43</f>
        <v>Разработка проектно-сметной документации «Установка  КТП  взамен существующей КТП-50 с переводом нагрузок»</v>
      </c>
      <c r="C45" s="136" t="str">
        <f>'12'!C43</f>
        <v>M</v>
      </c>
      <c r="D45" s="155">
        <f>'12'!D43</f>
        <v>3.7999999999999999E-2</v>
      </c>
      <c r="E45" s="155">
        <f t="shared" si="5"/>
        <v>0</v>
      </c>
      <c r="F45" s="155">
        <f t="shared" si="13"/>
        <v>0</v>
      </c>
      <c r="G45" s="155">
        <f t="shared" si="22"/>
        <v>0</v>
      </c>
      <c r="H45" s="155">
        <f t="shared" si="23"/>
        <v>0</v>
      </c>
      <c r="I45" s="155">
        <f t="shared" si="24"/>
        <v>0</v>
      </c>
      <c r="J45" s="155">
        <f t="shared" si="25"/>
        <v>0</v>
      </c>
      <c r="K45" s="155">
        <f t="shared" si="26"/>
        <v>0</v>
      </c>
      <c r="L45" s="4">
        <v>0</v>
      </c>
      <c r="M45" s="103">
        <f>'12'!J43</f>
        <v>0</v>
      </c>
      <c r="N45" s="103">
        <v>0</v>
      </c>
      <c r="O45" s="103">
        <v>0</v>
      </c>
      <c r="P45" s="103">
        <v>0</v>
      </c>
      <c r="Q45" s="103">
        <v>0</v>
      </c>
      <c r="R45" s="103">
        <v>0</v>
      </c>
      <c r="S45" s="4">
        <v>0</v>
      </c>
      <c r="T45" s="155">
        <f>'12'!L43</f>
        <v>0</v>
      </c>
      <c r="U45" s="103">
        <v>0</v>
      </c>
      <c r="V45" s="103">
        <v>0</v>
      </c>
      <c r="W45" s="103">
        <v>0</v>
      </c>
      <c r="X45" s="103">
        <v>0</v>
      </c>
      <c r="Y45" s="103">
        <v>0</v>
      </c>
      <c r="Z45" s="4">
        <v>0</v>
      </c>
      <c r="AA45" s="155">
        <f>'12'!N43</f>
        <v>0</v>
      </c>
      <c r="AB45" s="103"/>
      <c r="AC45" s="103">
        <v>0</v>
      </c>
      <c r="AD45" s="103">
        <v>0</v>
      </c>
      <c r="AE45" s="103">
        <v>0</v>
      </c>
      <c r="AF45" s="103">
        <v>0</v>
      </c>
      <c r="AG45" s="4">
        <v>0</v>
      </c>
      <c r="AH45" s="155">
        <f>'12'!P43</f>
        <v>0</v>
      </c>
      <c r="AI45" s="103"/>
      <c r="AJ45" s="103">
        <v>0</v>
      </c>
      <c r="AK45" s="103">
        <v>0</v>
      </c>
      <c r="AL45" s="103">
        <v>0</v>
      </c>
      <c r="AM45" s="103">
        <v>0</v>
      </c>
      <c r="AN45" s="4" t="s">
        <v>913</v>
      </c>
      <c r="AO45" s="155">
        <f t="shared" si="14"/>
        <v>0</v>
      </c>
      <c r="AP45" s="103">
        <f t="shared" si="15"/>
        <v>0</v>
      </c>
      <c r="AQ45" s="103">
        <f t="shared" si="16"/>
        <v>0</v>
      </c>
      <c r="AR45" s="103">
        <f t="shared" si="17"/>
        <v>0</v>
      </c>
      <c r="AS45" s="103">
        <f t="shared" si="18"/>
        <v>0</v>
      </c>
      <c r="AT45" s="103">
        <f t="shared" si="19"/>
        <v>0</v>
      </c>
      <c r="AU45" s="4">
        <v>0</v>
      </c>
      <c r="AV45" s="155">
        <f>'12'!K43</f>
        <v>0</v>
      </c>
      <c r="AW45" s="103">
        <v>0</v>
      </c>
      <c r="AX45" s="103">
        <v>0</v>
      </c>
      <c r="AY45" s="103">
        <v>0</v>
      </c>
      <c r="AZ45" s="103">
        <v>0</v>
      </c>
      <c r="BA45" s="103">
        <v>0</v>
      </c>
      <c r="BB45" s="4">
        <v>0</v>
      </c>
      <c r="BC45" s="155">
        <f>'12'!M43</f>
        <v>0</v>
      </c>
      <c r="BD45" s="103"/>
      <c r="BE45" s="103">
        <v>0</v>
      </c>
      <c r="BF45" s="103">
        <v>0</v>
      </c>
      <c r="BG45" s="103">
        <v>0</v>
      </c>
      <c r="BH45" s="103">
        <v>0</v>
      </c>
      <c r="BI45" s="4">
        <v>0</v>
      </c>
      <c r="BJ45" s="155">
        <f>'12'!O43</f>
        <v>0</v>
      </c>
      <c r="BK45" s="103">
        <v>0</v>
      </c>
      <c r="BL45" s="103">
        <v>0</v>
      </c>
      <c r="BM45" s="103">
        <v>0</v>
      </c>
      <c r="BN45" s="103">
        <v>0</v>
      </c>
      <c r="BO45" s="103">
        <v>0</v>
      </c>
      <c r="BP45" s="4">
        <v>0</v>
      </c>
      <c r="BQ45" s="155">
        <f>'12'!Q43</f>
        <v>0</v>
      </c>
      <c r="BR45" s="103"/>
      <c r="BS45" s="103">
        <v>0</v>
      </c>
      <c r="BT45" s="103">
        <v>0</v>
      </c>
      <c r="BU45" s="103">
        <v>0</v>
      </c>
      <c r="BV45" s="103">
        <v>0</v>
      </c>
      <c r="BW45" s="4">
        <v>0</v>
      </c>
      <c r="BX45" s="4" t="s">
        <v>913</v>
      </c>
      <c r="BY45" s="155">
        <f t="shared" si="20"/>
        <v>0</v>
      </c>
      <c r="BZ45" s="156">
        <f t="shared" si="21"/>
        <v>0</v>
      </c>
      <c r="CA45" s="4"/>
    </row>
    <row r="46" spans="1:79" ht="22.5" x14ac:dyDescent="0.25">
      <c r="A46" s="130" t="str">
        <f>'10'!A44</f>
        <v>1.2.2.1.11</v>
      </c>
      <c r="B46" s="131" t="str">
        <f>'10'!B44</f>
        <v>Установка КТП  взамен существующей ТП-116 с переводом нагрузок</v>
      </c>
      <c r="C46" s="136" t="str">
        <f>'12'!C44</f>
        <v>N</v>
      </c>
      <c r="D46" s="155">
        <f>'12'!D44</f>
        <v>2.879</v>
      </c>
      <c r="E46" s="155">
        <f t="shared" si="5"/>
        <v>0</v>
      </c>
      <c r="F46" s="155">
        <f t="shared" si="13"/>
        <v>2.879</v>
      </c>
      <c r="G46" s="155">
        <f t="shared" si="22"/>
        <v>0.4</v>
      </c>
      <c r="H46" s="155">
        <f t="shared" si="23"/>
        <v>0</v>
      </c>
      <c r="I46" s="155">
        <f t="shared" si="24"/>
        <v>0</v>
      </c>
      <c r="J46" s="155">
        <f t="shared" si="25"/>
        <v>0</v>
      </c>
      <c r="K46" s="155">
        <f t="shared" si="26"/>
        <v>0</v>
      </c>
      <c r="L46" s="4">
        <v>0</v>
      </c>
      <c r="M46" s="103">
        <f>'12'!J44</f>
        <v>0</v>
      </c>
      <c r="N46" s="103">
        <v>0</v>
      </c>
      <c r="O46" s="103">
        <v>0</v>
      </c>
      <c r="P46" s="103">
        <v>0</v>
      </c>
      <c r="Q46" s="103">
        <v>0</v>
      </c>
      <c r="R46" s="103">
        <v>0</v>
      </c>
      <c r="S46" s="4">
        <v>0</v>
      </c>
      <c r="T46" s="155">
        <f>'12'!L44</f>
        <v>0</v>
      </c>
      <c r="U46" s="103">
        <v>0</v>
      </c>
      <c r="V46" s="103">
        <v>0</v>
      </c>
      <c r="W46" s="103">
        <v>0</v>
      </c>
      <c r="X46" s="103">
        <v>0</v>
      </c>
      <c r="Y46" s="103">
        <v>0</v>
      </c>
      <c r="Z46" s="4">
        <v>0</v>
      </c>
      <c r="AA46" s="155">
        <f>'12'!N44</f>
        <v>0</v>
      </c>
      <c r="AB46" s="103"/>
      <c r="AC46" s="103">
        <v>0</v>
      </c>
      <c r="AD46" s="103">
        <v>0</v>
      </c>
      <c r="AE46" s="103">
        <v>0</v>
      </c>
      <c r="AF46" s="103">
        <v>0</v>
      </c>
      <c r="AG46" s="4">
        <v>0</v>
      </c>
      <c r="AH46" s="155">
        <f>'12'!P44</f>
        <v>2.879</v>
      </c>
      <c r="AI46" s="103">
        <v>0.4</v>
      </c>
      <c r="AJ46" s="103">
        <v>0</v>
      </c>
      <c r="AK46" s="103">
        <v>0</v>
      </c>
      <c r="AL46" s="103">
        <v>0</v>
      </c>
      <c r="AM46" s="103">
        <v>0</v>
      </c>
      <c r="AN46" s="4" t="s">
        <v>913</v>
      </c>
      <c r="AO46" s="155">
        <f t="shared" si="14"/>
        <v>0</v>
      </c>
      <c r="AP46" s="103">
        <f t="shared" si="15"/>
        <v>0</v>
      </c>
      <c r="AQ46" s="103">
        <f t="shared" si="16"/>
        <v>0</v>
      </c>
      <c r="AR46" s="103">
        <f t="shared" si="17"/>
        <v>0</v>
      </c>
      <c r="AS46" s="103">
        <f t="shared" si="18"/>
        <v>0</v>
      </c>
      <c r="AT46" s="103">
        <f t="shared" si="19"/>
        <v>0</v>
      </c>
      <c r="AU46" s="4">
        <v>0</v>
      </c>
      <c r="AV46" s="155">
        <f>'12'!K44</f>
        <v>0</v>
      </c>
      <c r="AW46" s="103">
        <v>0</v>
      </c>
      <c r="AX46" s="103">
        <v>0</v>
      </c>
      <c r="AY46" s="103">
        <v>0</v>
      </c>
      <c r="AZ46" s="103">
        <v>0</v>
      </c>
      <c r="BA46" s="103">
        <v>0</v>
      </c>
      <c r="BB46" s="4">
        <v>0</v>
      </c>
      <c r="BC46" s="155">
        <f>'12'!M44</f>
        <v>0</v>
      </c>
      <c r="BD46" s="103"/>
      <c r="BE46" s="103">
        <v>0</v>
      </c>
      <c r="BF46" s="103">
        <v>0</v>
      </c>
      <c r="BG46" s="103">
        <v>0</v>
      </c>
      <c r="BH46" s="103">
        <v>0</v>
      </c>
      <c r="BI46" s="4">
        <v>0</v>
      </c>
      <c r="BJ46" s="155">
        <f>'12'!O44</f>
        <v>0</v>
      </c>
      <c r="BK46" s="103">
        <v>0</v>
      </c>
      <c r="BL46" s="103">
        <v>0</v>
      </c>
      <c r="BM46" s="103">
        <v>0</v>
      </c>
      <c r="BN46" s="103">
        <v>0</v>
      </c>
      <c r="BO46" s="103">
        <v>0</v>
      </c>
      <c r="BP46" s="4">
        <v>0</v>
      </c>
      <c r="BQ46" s="155">
        <f>'12'!Q44</f>
        <v>0</v>
      </c>
      <c r="BR46" s="103"/>
      <c r="BS46" s="103">
        <v>0</v>
      </c>
      <c r="BT46" s="103">
        <v>0</v>
      </c>
      <c r="BU46" s="103">
        <v>0</v>
      </c>
      <c r="BV46" s="103">
        <v>0</v>
      </c>
      <c r="BW46" s="4">
        <v>0</v>
      </c>
      <c r="BX46" s="4" t="s">
        <v>913</v>
      </c>
      <c r="BY46" s="155">
        <f t="shared" si="20"/>
        <v>-2.879</v>
      </c>
      <c r="BZ46" s="156">
        <f t="shared" si="21"/>
        <v>-100</v>
      </c>
      <c r="CA46" s="4"/>
    </row>
    <row r="47" spans="1:79" ht="22.5" x14ac:dyDescent="0.25">
      <c r="A47" s="130" t="str">
        <f>'10'!A45</f>
        <v>1.2.2.1.12</v>
      </c>
      <c r="B47" s="131" t="str">
        <f>'10'!B45</f>
        <v>Замена оборудования
 РУ-6кВ РП-16 с переводом нагрузок</v>
      </c>
      <c r="C47" s="136" t="str">
        <f>'12'!C45</f>
        <v>N</v>
      </c>
      <c r="D47" s="155">
        <f>'12'!D45</f>
        <v>24.786000000000001</v>
      </c>
      <c r="E47" s="155">
        <f t="shared" si="5"/>
        <v>0</v>
      </c>
      <c r="F47" s="155">
        <f t="shared" si="13"/>
        <v>24.786000000000001</v>
      </c>
      <c r="G47" s="155">
        <f t="shared" si="22"/>
        <v>0</v>
      </c>
      <c r="H47" s="155">
        <f t="shared" si="23"/>
        <v>0</v>
      </c>
      <c r="I47" s="155">
        <f t="shared" si="24"/>
        <v>0</v>
      </c>
      <c r="J47" s="155">
        <f t="shared" si="25"/>
        <v>0</v>
      </c>
      <c r="K47" s="155">
        <f t="shared" si="26"/>
        <v>0</v>
      </c>
      <c r="L47" s="4">
        <v>0</v>
      </c>
      <c r="M47" s="103">
        <f>'12'!J45</f>
        <v>0</v>
      </c>
      <c r="N47" s="103">
        <v>0</v>
      </c>
      <c r="O47" s="103">
        <v>0</v>
      </c>
      <c r="P47" s="103">
        <v>0</v>
      </c>
      <c r="Q47" s="103">
        <v>0</v>
      </c>
      <c r="R47" s="103">
        <v>0</v>
      </c>
      <c r="S47" s="4">
        <v>0</v>
      </c>
      <c r="T47" s="155">
        <f>'12'!L45</f>
        <v>0</v>
      </c>
      <c r="U47" s="103">
        <v>0</v>
      </c>
      <c r="V47" s="103">
        <v>0</v>
      </c>
      <c r="W47" s="103">
        <v>0</v>
      </c>
      <c r="X47" s="103">
        <v>0</v>
      </c>
      <c r="Y47" s="103">
        <v>0</v>
      </c>
      <c r="Z47" s="4">
        <v>0</v>
      </c>
      <c r="AA47" s="155">
        <f>'12'!N45</f>
        <v>0</v>
      </c>
      <c r="AB47" s="103"/>
      <c r="AC47" s="103">
        <v>0</v>
      </c>
      <c r="AD47" s="103">
        <v>0</v>
      </c>
      <c r="AE47" s="103">
        <v>0</v>
      </c>
      <c r="AF47" s="103">
        <v>0</v>
      </c>
      <c r="AG47" s="4">
        <v>0</v>
      </c>
      <c r="AH47" s="155">
        <f>'12'!P45</f>
        <v>24.786000000000001</v>
      </c>
      <c r="AI47" s="103"/>
      <c r="AJ47" s="103">
        <v>0</v>
      </c>
      <c r="AK47" s="103">
        <v>0</v>
      </c>
      <c r="AL47" s="103">
        <v>0</v>
      </c>
      <c r="AM47" s="103">
        <v>0</v>
      </c>
      <c r="AN47" s="4" t="s">
        <v>913</v>
      </c>
      <c r="AO47" s="155">
        <f t="shared" si="14"/>
        <v>24.780005716666668</v>
      </c>
      <c r="AP47" s="103">
        <f t="shared" si="15"/>
        <v>0</v>
      </c>
      <c r="AQ47" s="103">
        <f t="shared" si="16"/>
        <v>0</v>
      </c>
      <c r="AR47" s="103">
        <f t="shared" si="17"/>
        <v>0</v>
      </c>
      <c r="AS47" s="103">
        <f t="shared" si="18"/>
        <v>0</v>
      </c>
      <c r="AT47" s="103">
        <f t="shared" si="19"/>
        <v>0</v>
      </c>
      <c r="AU47" s="4">
        <v>0</v>
      </c>
      <c r="AV47" s="155">
        <f>'12'!K45</f>
        <v>0</v>
      </c>
      <c r="AW47" s="103">
        <v>0</v>
      </c>
      <c r="AX47" s="103">
        <v>0</v>
      </c>
      <c r="AY47" s="103">
        <v>0</v>
      </c>
      <c r="AZ47" s="103">
        <v>0</v>
      </c>
      <c r="BA47" s="103">
        <v>0</v>
      </c>
      <c r="BB47" s="4">
        <v>0</v>
      </c>
      <c r="BC47" s="155">
        <f>'12'!M45</f>
        <v>0</v>
      </c>
      <c r="BD47" s="103"/>
      <c r="BE47" s="103">
        <v>0</v>
      </c>
      <c r="BF47" s="103">
        <v>0</v>
      </c>
      <c r="BG47" s="103">
        <v>0</v>
      </c>
      <c r="BH47" s="103">
        <v>0</v>
      </c>
      <c r="BI47" s="4">
        <v>0</v>
      </c>
      <c r="BJ47" s="155">
        <f>'12'!O45</f>
        <v>24.780005716666668</v>
      </c>
      <c r="BK47" s="103">
        <v>0</v>
      </c>
      <c r="BL47" s="103">
        <v>0</v>
      </c>
      <c r="BM47" s="103">
        <v>0</v>
      </c>
      <c r="BN47" s="103">
        <v>0</v>
      </c>
      <c r="BO47" s="103">
        <v>0</v>
      </c>
      <c r="BP47" s="4">
        <v>0</v>
      </c>
      <c r="BQ47" s="155">
        <f>'12'!Q45</f>
        <v>0</v>
      </c>
      <c r="BR47" s="103"/>
      <c r="BS47" s="103">
        <v>0</v>
      </c>
      <c r="BT47" s="103">
        <v>0</v>
      </c>
      <c r="BU47" s="103">
        <v>0</v>
      </c>
      <c r="BV47" s="103">
        <v>0</v>
      </c>
      <c r="BW47" s="4">
        <v>0</v>
      </c>
      <c r="BX47" s="4" t="s">
        <v>913</v>
      </c>
      <c r="BY47" s="155">
        <f t="shared" si="20"/>
        <v>-5.9942833333330725E-3</v>
      </c>
      <c r="BZ47" s="156">
        <f t="shared" si="21"/>
        <v>-2.4184149654373727E-2</v>
      </c>
      <c r="CA47" s="4"/>
    </row>
    <row r="48" spans="1:79" ht="22.5" x14ac:dyDescent="0.25">
      <c r="A48" s="130" t="str">
        <f>'10'!A46</f>
        <v>1.2.2.1.13</v>
      </c>
      <c r="B48" s="131" t="str">
        <f>'10'!B46</f>
        <v>Установка  оборудования БКТПБ  взамен существующей ТП-375 с переводом нагрузок</v>
      </c>
      <c r="C48" s="136" t="str">
        <f>'12'!C46</f>
        <v>N</v>
      </c>
      <c r="D48" s="155">
        <f>'12'!D46</f>
        <v>5.2649999999999997</v>
      </c>
      <c r="E48" s="155">
        <f t="shared" si="5"/>
        <v>0</v>
      </c>
      <c r="F48" s="155">
        <f t="shared" si="13"/>
        <v>5.2649999999999997</v>
      </c>
      <c r="G48" s="155">
        <f t="shared" si="22"/>
        <v>0</v>
      </c>
      <c r="H48" s="155">
        <f t="shared" si="23"/>
        <v>0</v>
      </c>
      <c r="I48" s="155">
        <f t="shared" si="24"/>
        <v>0</v>
      </c>
      <c r="J48" s="155">
        <f t="shared" si="25"/>
        <v>0</v>
      </c>
      <c r="K48" s="155">
        <f t="shared" si="26"/>
        <v>0</v>
      </c>
      <c r="L48" s="4">
        <v>0</v>
      </c>
      <c r="M48" s="103">
        <f>'12'!J46</f>
        <v>0</v>
      </c>
      <c r="N48" s="103">
        <v>0</v>
      </c>
      <c r="O48" s="103">
        <v>0</v>
      </c>
      <c r="P48" s="103">
        <v>0</v>
      </c>
      <c r="Q48" s="103">
        <v>0</v>
      </c>
      <c r="R48" s="103">
        <v>0</v>
      </c>
      <c r="S48" s="4">
        <v>0</v>
      </c>
      <c r="T48" s="155">
        <f>'12'!L46</f>
        <v>0</v>
      </c>
      <c r="U48" s="103">
        <v>0</v>
      </c>
      <c r="V48" s="103">
        <v>0</v>
      </c>
      <c r="W48" s="103">
        <v>0</v>
      </c>
      <c r="X48" s="103">
        <v>0</v>
      </c>
      <c r="Y48" s="103">
        <v>0</v>
      </c>
      <c r="Z48" s="4">
        <v>0</v>
      </c>
      <c r="AA48" s="155">
        <f>'12'!N46</f>
        <v>0</v>
      </c>
      <c r="AB48" s="103"/>
      <c r="AC48" s="103">
        <v>0</v>
      </c>
      <c r="AD48" s="103">
        <v>0</v>
      </c>
      <c r="AE48" s="103">
        <v>0</v>
      </c>
      <c r="AF48" s="103">
        <v>0</v>
      </c>
      <c r="AG48" s="4">
        <v>0</v>
      </c>
      <c r="AH48" s="155">
        <f>'12'!P46</f>
        <v>5.2649999999999997</v>
      </c>
      <c r="AI48" s="103"/>
      <c r="AJ48" s="103">
        <v>0</v>
      </c>
      <c r="AK48" s="103">
        <v>0</v>
      </c>
      <c r="AL48" s="103">
        <v>0</v>
      </c>
      <c r="AM48" s="103">
        <v>0</v>
      </c>
      <c r="AN48" s="4" t="s">
        <v>913</v>
      </c>
      <c r="AO48" s="155">
        <f t="shared" si="14"/>
        <v>0</v>
      </c>
      <c r="AP48" s="103">
        <f t="shared" si="15"/>
        <v>0</v>
      </c>
      <c r="AQ48" s="103">
        <f t="shared" si="16"/>
        <v>0</v>
      </c>
      <c r="AR48" s="103">
        <f t="shared" si="17"/>
        <v>0</v>
      </c>
      <c r="AS48" s="103">
        <f t="shared" si="18"/>
        <v>0</v>
      </c>
      <c r="AT48" s="103">
        <f t="shared" si="19"/>
        <v>0</v>
      </c>
      <c r="AU48" s="4">
        <v>0</v>
      </c>
      <c r="AV48" s="155">
        <f>'12'!K46</f>
        <v>0</v>
      </c>
      <c r="AW48" s="103">
        <v>0</v>
      </c>
      <c r="AX48" s="103">
        <v>0</v>
      </c>
      <c r="AY48" s="103">
        <v>0</v>
      </c>
      <c r="AZ48" s="103">
        <v>0</v>
      </c>
      <c r="BA48" s="103">
        <v>0</v>
      </c>
      <c r="BB48" s="4">
        <v>0</v>
      </c>
      <c r="BC48" s="155">
        <f>'12'!M46</f>
        <v>0</v>
      </c>
      <c r="BD48" s="103"/>
      <c r="BE48" s="103">
        <v>0</v>
      </c>
      <c r="BF48" s="103">
        <v>0</v>
      </c>
      <c r="BG48" s="103">
        <v>0</v>
      </c>
      <c r="BH48" s="103">
        <v>0</v>
      </c>
      <c r="BI48" s="4">
        <v>0</v>
      </c>
      <c r="BJ48" s="155">
        <f>'12'!O46</f>
        <v>0</v>
      </c>
      <c r="BK48" s="103">
        <v>0</v>
      </c>
      <c r="BL48" s="103">
        <v>0</v>
      </c>
      <c r="BM48" s="103">
        <v>0</v>
      </c>
      <c r="BN48" s="103">
        <v>0</v>
      </c>
      <c r="BO48" s="103">
        <v>0</v>
      </c>
      <c r="BP48" s="4">
        <v>0</v>
      </c>
      <c r="BQ48" s="155">
        <f>'12'!Q46</f>
        <v>0</v>
      </c>
      <c r="BR48" s="103"/>
      <c r="BS48" s="103">
        <v>0</v>
      </c>
      <c r="BT48" s="103">
        <v>0</v>
      </c>
      <c r="BU48" s="103">
        <v>0</v>
      </c>
      <c r="BV48" s="103">
        <v>0</v>
      </c>
      <c r="BW48" s="4">
        <v>0</v>
      </c>
      <c r="BX48" s="4" t="s">
        <v>913</v>
      </c>
      <c r="BY48" s="155">
        <f t="shared" si="20"/>
        <v>-5.2649999999999997</v>
      </c>
      <c r="BZ48" s="156">
        <f t="shared" si="21"/>
        <v>-100</v>
      </c>
      <c r="CA48" s="4"/>
    </row>
    <row r="49" spans="1:79" ht="22.5" x14ac:dyDescent="0.25">
      <c r="A49" s="130" t="str">
        <f>'10'!A47</f>
        <v>1.2.2.1.14</v>
      </c>
      <c r="B49" s="131" t="str">
        <f>'10'!B47</f>
        <v>Установка КТП взамен существующей ТП-130 с переводом нагрузок</v>
      </c>
      <c r="C49" s="136" t="str">
        <f>'12'!C47</f>
        <v>N</v>
      </c>
      <c r="D49" s="155">
        <f>'12'!D47</f>
        <v>2.7</v>
      </c>
      <c r="E49" s="155">
        <f t="shared" si="5"/>
        <v>0</v>
      </c>
      <c r="F49" s="155">
        <f t="shared" si="13"/>
        <v>2.7</v>
      </c>
      <c r="G49" s="155">
        <f t="shared" si="22"/>
        <v>0.4</v>
      </c>
      <c r="H49" s="155">
        <f t="shared" si="23"/>
        <v>0</v>
      </c>
      <c r="I49" s="155">
        <f t="shared" si="24"/>
        <v>0</v>
      </c>
      <c r="J49" s="155">
        <f t="shared" si="25"/>
        <v>0</v>
      </c>
      <c r="K49" s="155">
        <f t="shared" si="26"/>
        <v>0</v>
      </c>
      <c r="L49" s="4">
        <v>0</v>
      </c>
      <c r="M49" s="103">
        <f>'12'!J47</f>
        <v>0</v>
      </c>
      <c r="N49" s="103">
        <v>0</v>
      </c>
      <c r="O49" s="103">
        <v>0</v>
      </c>
      <c r="P49" s="103">
        <v>0</v>
      </c>
      <c r="Q49" s="103">
        <v>0</v>
      </c>
      <c r="R49" s="103">
        <v>0</v>
      </c>
      <c r="S49" s="4">
        <v>0</v>
      </c>
      <c r="T49" s="155">
        <f>'12'!L47</f>
        <v>0</v>
      </c>
      <c r="U49" s="103">
        <v>0</v>
      </c>
      <c r="V49" s="103">
        <v>0</v>
      </c>
      <c r="W49" s="103">
        <v>0</v>
      </c>
      <c r="X49" s="103">
        <v>0</v>
      </c>
      <c r="Y49" s="103">
        <v>0</v>
      </c>
      <c r="Z49" s="4">
        <v>0</v>
      </c>
      <c r="AA49" s="155">
        <f>'12'!N47</f>
        <v>0</v>
      </c>
      <c r="AB49" s="103"/>
      <c r="AC49" s="103">
        <v>0</v>
      </c>
      <c r="AD49" s="103">
        <v>0</v>
      </c>
      <c r="AE49" s="103">
        <v>0</v>
      </c>
      <c r="AF49" s="103">
        <v>0</v>
      </c>
      <c r="AG49" s="4">
        <v>0</v>
      </c>
      <c r="AH49" s="155">
        <f>'12'!P47</f>
        <v>2.7</v>
      </c>
      <c r="AI49" s="103">
        <v>0.4</v>
      </c>
      <c r="AJ49" s="103">
        <v>0</v>
      </c>
      <c r="AK49" s="103">
        <v>0</v>
      </c>
      <c r="AL49" s="103">
        <v>0</v>
      </c>
      <c r="AM49" s="103">
        <v>0</v>
      </c>
      <c r="AN49" s="4" t="s">
        <v>913</v>
      </c>
      <c r="AO49" s="155">
        <f t="shared" si="14"/>
        <v>0</v>
      </c>
      <c r="AP49" s="103">
        <f t="shared" si="15"/>
        <v>0</v>
      </c>
      <c r="AQ49" s="103">
        <f t="shared" si="16"/>
        <v>0</v>
      </c>
      <c r="AR49" s="103">
        <f t="shared" si="17"/>
        <v>0</v>
      </c>
      <c r="AS49" s="103">
        <f t="shared" si="18"/>
        <v>0</v>
      </c>
      <c r="AT49" s="103">
        <f t="shared" si="19"/>
        <v>0</v>
      </c>
      <c r="AU49" s="4">
        <v>0</v>
      </c>
      <c r="AV49" s="155">
        <f>'12'!K47</f>
        <v>0</v>
      </c>
      <c r="AW49" s="103">
        <v>0</v>
      </c>
      <c r="AX49" s="103">
        <v>0</v>
      </c>
      <c r="AY49" s="103">
        <v>0</v>
      </c>
      <c r="AZ49" s="103">
        <v>0</v>
      </c>
      <c r="BA49" s="103">
        <v>0</v>
      </c>
      <c r="BB49" s="4">
        <v>0</v>
      </c>
      <c r="BC49" s="155">
        <f>'12'!M47</f>
        <v>0</v>
      </c>
      <c r="BD49" s="103"/>
      <c r="BE49" s="103">
        <v>0</v>
      </c>
      <c r="BF49" s="103">
        <v>0</v>
      </c>
      <c r="BG49" s="103">
        <v>0</v>
      </c>
      <c r="BH49" s="103">
        <v>0</v>
      </c>
      <c r="BI49" s="4">
        <v>0</v>
      </c>
      <c r="BJ49" s="155">
        <f>'12'!O47</f>
        <v>0</v>
      </c>
      <c r="BK49" s="103">
        <v>0</v>
      </c>
      <c r="BL49" s="103">
        <v>0</v>
      </c>
      <c r="BM49" s="103">
        <v>0</v>
      </c>
      <c r="BN49" s="103">
        <v>0</v>
      </c>
      <c r="BO49" s="103">
        <v>0</v>
      </c>
      <c r="BP49" s="4">
        <v>0</v>
      </c>
      <c r="BQ49" s="155">
        <f>'12'!Q47</f>
        <v>0</v>
      </c>
      <c r="BR49" s="103"/>
      <c r="BS49" s="103">
        <v>0</v>
      </c>
      <c r="BT49" s="103">
        <v>0</v>
      </c>
      <c r="BU49" s="103">
        <v>0</v>
      </c>
      <c r="BV49" s="103">
        <v>0</v>
      </c>
      <c r="BW49" s="4">
        <v>0</v>
      </c>
      <c r="BX49" s="4" t="s">
        <v>913</v>
      </c>
      <c r="BY49" s="155">
        <f t="shared" si="20"/>
        <v>-2.7</v>
      </c>
      <c r="BZ49" s="156">
        <f t="shared" si="21"/>
        <v>-100</v>
      </c>
      <c r="CA49" s="4"/>
    </row>
    <row r="50" spans="1:79" ht="22.5" x14ac:dyDescent="0.25">
      <c r="A50" s="130" t="str">
        <f>'10'!A48</f>
        <v>1.2.2.1.15</v>
      </c>
      <c r="B50" s="131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50" s="136" t="str">
        <f>'12'!C48</f>
        <v>N</v>
      </c>
      <c r="D50" s="155">
        <f>'12'!D48</f>
        <v>0.39240000000000003</v>
      </c>
      <c r="E50" s="155">
        <f t="shared" si="5"/>
        <v>0</v>
      </c>
      <c r="F50" s="155">
        <f t="shared" si="13"/>
        <v>0.39240000000000003</v>
      </c>
      <c r="G50" s="155">
        <f t="shared" si="22"/>
        <v>0</v>
      </c>
      <c r="H50" s="155">
        <f t="shared" si="23"/>
        <v>0</v>
      </c>
      <c r="I50" s="155">
        <f t="shared" si="24"/>
        <v>0</v>
      </c>
      <c r="J50" s="155">
        <f t="shared" si="25"/>
        <v>0</v>
      </c>
      <c r="K50" s="155">
        <f t="shared" si="26"/>
        <v>0</v>
      </c>
      <c r="L50" s="4">
        <v>0</v>
      </c>
      <c r="M50" s="103">
        <f>'12'!J48</f>
        <v>0</v>
      </c>
      <c r="N50" s="103">
        <v>0</v>
      </c>
      <c r="O50" s="103">
        <v>0</v>
      </c>
      <c r="P50" s="103">
        <v>0</v>
      </c>
      <c r="Q50" s="103">
        <v>0</v>
      </c>
      <c r="R50" s="103">
        <v>0</v>
      </c>
      <c r="S50" s="4">
        <v>0</v>
      </c>
      <c r="T50" s="155">
        <f>'12'!L48</f>
        <v>0</v>
      </c>
      <c r="U50" s="103">
        <v>0</v>
      </c>
      <c r="V50" s="103">
        <v>0</v>
      </c>
      <c r="W50" s="103">
        <v>0</v>
      </c>
      <c r="X50" s="103">
        <v>0</v>
      </c>
      <c r="Y50" s="103">
        <v>0</v>
      </c>
      <c r="Z50" s="4">
        <v>0</v>
      </c>
      <c r="AA50" s="155">
        <f>'12'!N48</f>
        <v>0</v>
      </c>
      <c r="AB50" s="103"/>
      <c r="AC50" s="103">
        <v>0</v>
      </c>
      <c r="AD50" s="103">
        <v>0</v>
      </c>
      <c r="AE50" s="103">
        <v>0</v>
      </c>
      <c r="AF50" s="103">
        <v>0</v>
      </c>
      <c r="AG50" s="4">
        <v>0</v>
      </c>
      <c r="AH50" s="155">
        <f>'12'!P48</f>
        <v>0.39240000000000003</v>
      </c>
      <c r="AI50" s="103"/>
      <c r="AJ50" s="103">
        <v>0</v>
      </c>
      <c r="AK50" s="103">
        <v>0</v>
      </c>
      <c r="AL50" s="103">
        <v>0</v>
      </c>
      <c r="AM50" s="103">
        <v>0</v>
      </c>
      <c r="AN50" s="4" t="s">
        <v>913</v>
      </c>
      <c r="AO50" s="155">
        <f t="shared" si="14"/>
        <v>0</v>
      </c>
      <c r="AP50" s="103">
        <f t="shared" si="15"/>
        <v>0</v>
      </c>
      <c r="AQ50" s="103">
        <f t="shared" si="16"/>
        <v>0</v>
      </c>
      <c r="AR50" s="103">
        <f t="shared" si="17"/>
        <v>0</v>
      </c>
      <c r="AS50" s="103">
        <f t="shared" si="18"/>
        <v>0</v>
      </c>
      <c r="AT50" s="103">
        <f t="shared" si="19"/>
        <v>0</v>
      </c>
      <c r="AU50" s="4">
        <v>0</v>
      </c>
      <c r="AV50" s="155">
        <f>'12'!K48</f>
        <v>0</v>
      </c>
      <c r="AW50" s="103">
        <v>0</v>
      </c>
      <c r="AX50" s="103">
        <v>0</v>
      </c>
      <c r="AY50" s="103">
        <v>0</v>
      </c>
      <c r="AZ50" s="103">
        <v>0</v>
      </c>
      <c r="BA50" s="103">
        <v>0</v>
      </c>
      <c r="BB50" s="4">
        <v>0</v>
      </c>
      <c r="BC50" s="155">
        <f>'12'!M48</f>
        <v>0</v>
      </c>
      <c r="BD50" s="103"/>
      <c r="BE50" s="103">
        <v>0</v>
      </c>
      <c r="BF50" s="103">
        <v>0</v>
      </c>
      <c r="BG50" s="103">
        <v>0</v>
      </c>
      <c r="BH50" s="103">
        <v>0</v>
      </c>
      <c r="BI50" s="4">
        <v>0</v>
      </c>
      <c r="BJ50" s="155">
        <f>'12'!O48</f>
        <v>0</v>
      </c>
      <c r="BK50" s="103">
        <v>0</v>
      </c>
      <c r="BL50" s="103">
        <v>0</v>
      </c>
      <c r="BM50" s="103">
        <v>0</v>
      </c>
      <c r="BN50" s="103">
        <v>0</v>
      </c>
      <c r="BO50" s="103">
        <v>0</v>
      </c>
      <c r="BP50" s="4">
        <v>0</v>
      </c>
      <c r="BQ50" s="155">
        <f>'12'!Q48</f>
        <v>0</v>
      </c>
      <c r="BR50" s="103"/>
      <c r="BS50" s="103">
        <v>0</v>
      </c>
      <c r="BT50" s="103">
        <v>0</v>
      </c>
      <c r="BU50" s="103">
        <v>0</v>
      </c>
      <c r="BV50" s="103">
        <v>0</v>
      </c>
      <c r="BW50" s="4">
        <v>0</v>
      </c>
      <c r="BX50" s="4" t="s">
        <v>913</v>
      </c>
      <c r="BY50" s="155">
        <f t="shared" si="20"/>
        <v>-0.39240000000000003</v>
      </c>
      <c r="BZ50" s="156">
        <f t="shared" si="21"/>
        <v>-100</v>
      </c>
      <c r="CA50" s="4"/>
    </row>
    <row r="51" spans="1:79" ht="22.5" x14ac:dyDescent="0.25">
      <c r="A51" s="130" t="str">
        <f>'10'!A49</f>
        <v>1.2.2.1.16</v>
      </c>
      <c r="B51" s="131" t="str">
        <f>'10'!B49</f>
        <v>Реконструкция ТП-11 с заменой оборудования и переводом нагрузок</v>
      </c>
      <c r="C51" s="136" t="str">
        <f>'12'!C49</f>
        <v>O</v>
      </c>
      <c r="D51" s="155">
        <f>'12'!D49</f>
        <v>4.5789999999999997</v>
      </c>
      <c r="E51" s="155">
        <f t="shared" si="5"/>
        <v>0</v>
      </c>
      <c r="F51" s="155">
        <f t="shared" si="13"/>
        <v>0</v>
      </c>
      <c r="G51" s="155">
        <f t="shared" si="22"/>
        <v>0</v>
      </c>
      <c r="H51" s="155">
        <f t="shared" si="23"/>
        <v>0</v>
      </c>
      <c r="I51" s="155">
        <f t="shared" si="24"/>
        <v>0</v>
      </c>
      <c r="J51" s="155">
        <f t="shared" si="25"/>
        <v>0</v>
      </c>
      <c r="K51" s="155">
        <f t="shared" si="26"/>
        <v>0</v>
      </c>
      <c r="L51" s="4">
        <v>0</v>
      </c>
      <c r="M51" s="103">
        <f>'12'!J49</f>
        <v>0</v>
      </c>
      <c r="N51" s="103">
        <v>0</v>
      </c>
      <c r="O51" s="103">
        <v>0</v>
      </c>
      <c r="P51" s="103">
        <v>0</v>
      </c>
      <c r="Q51" s="103">
        <v>0</v>
      </c>
      <c r="R51" s="103">
        <v>0</v>
      </c>
      <c r="S51" s="4">
        <v>0</v>
      </c>
      <c r="T51" s="155">
        <f>'12'!L49</f>
        <v>0</v>
      </c>
      <c r="U51" s="103">
        <v>0</v>
      </c>
      <c r="V51" s="103">
        <v>0</v>
      </c>
      <c r="W51" s="103">
        <v>0</v>
      </c>
      <c r="X51" s="103">
        <v>0</v>
      </c>
      <c r="Y51" s="103">
        <v>0</v>
      </c>
      <c r="Z51" s="4">
        <v>0</v>
      </c>
      <c r="AA51" s="155">
        <f>'12'!N49</f>
        <v>0</v>
      </c>
      <c r="AB51" s="103"/>
      <c r="AC51" s="103">
        <v>0</v>
      </c>
      <c r="AD51" s="103">
        <v>0</v>
      </c>
      <c r="AE51" s="103">
        <v>0</v>
      </c>
      <c r="AF51" s="103">
        <v>0</v>
      </c>
      <c r="AG51" s="4">
        <v>0</v>
      </c>
      <c r="AH51" s="155">
        <f>'12'!P49</f>
        <v>0</v>
      </c>
      <c r="AI51" s="103"/>
      <c r="AJ51" s="103">
        <v>0</v>
      </c>
      <c r="AK51" s="103">
        <v>0</v>
      </c>
      <c r="AL51" s="103">
        <v>0</v>
      </c>
      <c r="AM51" s="103">
        <v>0</v>
      </c>
      <c r="AN51" s="4" t="s">
        <v>913</v>
      </c>
      <c r="AO51" s="155">
        <f t="shared" si="14"/>
        <v>0</v>
      </c>
      <c r="AP51" s="103">
        <f t="shared" si="15"/>
        <v>0</v>
      </c>
      <c r="AQ51" s="103">
        <f t="shared" si="16"/>
        <v>0</v>
      </c>
      <c r="AR51" s="103">
        <f t="shared" si="17"/>
        <v>0</v>
      </c>
      <c r="AS51" s="103">
        <f t="shared" si="18"/>
        <v>0</v>
      </c>
      <c r="AT51" s="103">
        <f t="shared" si="19"/>
        <v>0</v>
      </c>
      <c r="AU51" s="4">
        <v>0</v>
      </c>
      <c r="AV51" s="155">
        <f>'12'!K49</f>
        <v>0</v>
      </c>
      <c r="AW51" s="103">
        <v>0</v>
      </c>
      <c r="AX51" s="103">
        <v>0</v>
      </c>
      <c r="AY51" s="103">
        <v>0</v>
      </c>
      <c r="AZ51" s="103">
        <v>0</v>
      </c>
      <c r="BA51" s="103">
        <v>0</v>
      </c>
      <c r="BB51" s="4">
        <v>0</v>
      </c>
      <c r="BC51" s="155">
        <f>'12'!M49</f>
        <v>0</v>
      </c>
      <c r="BD51" s="103"/>
      <c r="BE51" s="103">
        <v>0</v>
      </c>
      <c r="BF51" s="103">
        <v>0</v>
      </c>
      <c r="BG51" s="103">
        <v>0</v>
      </c>
      <c r="BH51" s="103">
        <v>0</v>
      </c>
      <c r="BI51" s="4">
        <v>0</v>
      </c>
      <c r="BJ51" s="155">
        <f>'12'!O49</f>
        <v>0</v>
      </c>
      <c r="BK51" s="103">
        <v>0</v>
      </c>
      <c r="BL51" s="103">
        <v>0</v>
      </c>
      <c r="BM51" s="103">
        <v>0</v>
      </c>
      <c r="BN51" s="103">
        <v>0</v>
      </c>
      <c r="BO51" s="103">
        <v>0</v>
      </c>
      <c r="BP51" s="4">
        <v>0</v>
      </c>
      <c r="BQ51" s="155">
        <f>'12'!Q49</f>
        <v>0</v>
      </c>
      <c r="BR51" s="103"/>
      <c r="BS51" s="103">
        <v>0</v>
      </c>
      <c r="BT51" s="103">
        <v>0</v>
      </c>
      <c r="BU51" s="103">
        <v>0</v>
      </c>
      <c r="BV51" s="103">
        <v>0</v>
      </c>
      <c r="BW51" s="4">
        <v>0</v>
      </c>
      <c r="BX51" s="4" t="s">
        <v>913</v>
      </c>
      <c r="BY51" s="155">
        <f t="shared" si="20"/>
        <v>0</v>
      </c>
      <c r="BZ51" s="156">
        <f t="shared" si="21"/>
        <v>0</v>
      </c>
      <c r="CA51" s="4"/>
    </row>
    <row r="52" spans="1:79" ht="22.5" x14ac:dyDescent="0.25">
      <c r="A52" s="130" t="str">
        <f>'10'!A50</f>
        <v>1.2.2.1.17</v>
      </c>
      <c r="B52" s="131" t="str">
        <f>'10'!B50</f>
        <v>Установка КТП взамен существующей ТП-345 с переводом нагрузок</v>
      </c>
      <c r="C52" s="136" t="str">
        <f>'12'!C50</f>
        <v>O</v>
      </c>
      <c r="D52" s="155">
        <f>'12'!D50</f>
        <v>4.7530000000000001</v>
      </c>
      <c r="E52" s="155">
        <f t="shared" si="5"/>
        <v>0</v>
      </c>
      <c r="F52" s="155">
        <f t="shared" si="13"/>
        <v>0</v>
      </c>
      <c r="G52" s="155">
        <f t="shared" si="22"/>
        <v>0</v>
      </c>
      <c r="H52" s="155">
        <f t="shared" si="23"/>
        <v>0</v>
      </c>
      <c r="I52" s="155">
        <f t="shared" si="24"/>
        <v>0</v>
      </c>
      <c r="J52" s="155">
        <f t="shared" si="25"/>
        <v>0</v>
      </c>
      <c r="K52" s="155">
        <f t="shared" si="26"/>
        <v>0</v>
      </c>
      <c r="L52" s="4">
        <v>0</v>
      </c>
      <c r="M52" s="103">
        <f>'12'!J50</f>
        <v>0</v>
      </c>
      <c r="N52" s="103">
        <v>0</v>
      </c>
      <c r="O52" s="103">
        <v>0</v>
      </c>
      <c r="P52" s="103">
        <v>0</v>
      </c>
      <c r="Q52" s="103">
        <v>0</v>
      </c>
      <c r="R52" s="103">
        <v>0</v>
      </c>
      <c r="S52" s="4">
        <v>0</v>
      </c>
      <c r="T52" s="155">
        <f>'12'!L50</f>
        <v>0</v>
      </c>
      <c r="U52" s="103">
        <v>0</v>
      </c>
      <c r="V52" s="103">
        <v>0</v>
      </c>
      <c r="W52" s="103">
        <v>0</v>
      </c>
      <c r="X52" s="103">
        <v>0</v>
      </c>
      <c r="Y52" s="103">
        <v>0</v>
      </c>
      <c r="Z52" s="4">
        <v>0</v>
      </c>
      <c r="AA52" s="155">
        <f>'12'!N50</f>
        <v>0</v>
      </c>
      <c r="AB52" s="103"/>
      <c r="AC52" s="103">
        <v>0</v>
      </c>
      <c r="AD52" s="103">
        <v>0</v>
      </c>
      <c r="AE52" s="103">
        <v>0</v>
      </c>
      <c r="AF52" s="103">
        <v>0</v>
      </c>
      <c r="AG52" s="4">
        <v>0</v>
      </c>
      <c r="AH52" s="155">
        <f>'12'!P50</f>
        <v>0</v>
      </c>
      <c r="AI52" s="103"/>
      <c r="AJ52" s="103">
        <v>0</v>
      </c>
      <c r="AK52" s="103">
        <v>0</v>
      </c>
      <c r="AL52" s="103">
        <v>0</v>
      </c>
      <c r="AM52" s="103">
        <v>0</v>
      </c>
      <c r="AN52" s="4" t="s">
        <v>913</v>
      </c>
      <c r="AO52" s="155">
        <f t="shared" si="14"/>
        <v>0</v>
      </c>
      <c r="AP52" s="103">
        <f t="shared" si="15"/>
        <v>0</v>
      </c>
      <c r="AQ52" s="103">
        <f t="shared" si="16"/>
        <v>0</v>
      </c>
      <c r="AR52" s="103">
        <f t="shared" si="17"/>
        <v>0</v>
      </c>
      <c r="AS52" s="103">
        <f t="shared" si="18"/>
        <v>0</v>
      </c>
      <c r="AT52" s="103">
        <f t="shared" si="19"/>
        <v>0</v>
      </c>
      <c r="AU52" s="4">
        <v>0</v>
      </c>
      <c r="AV52" s="155">
        <f>'12'!K50</f>
        <v>0</v>
      </c>
      <c r="AW52" s="103">
        <v>0</v>
      </c>
      <c r="AX52" s="103">
        <v>0</v>
      </c>
      <c r="AY52" s="103">
        <v>0</v>
      </c>
      <c r="AZ52" s="103">
        <v>0</v>
      </c>
      <c r="BA52" s="103">
        <v>0</v>
      </c>
      <c r="BB52" s="4">
        <v>0</v>
      </c>
      <c r="BC52" s="155">
        <f>'12'!M50</f>
        <v>0</v>
      </c>
      <c r="BD52" s="103"/>
      <c r="BE52" s="103">
        <v>0</v>
      </c>
      <c r="BF52" s="103">
        <v>0</v>
      </c>
      <c r="BG52" s="103">
        <v>0</v>
      </c>
      <c r="BH52" s="103">
        <v>0</v>
      </c>
      <c r="BI52" s="4">
        <v>0</v>
      </c>
      <c r="BJ52" s="155">
        <f>'12'!O50</f>
        <v>0</v>
      </c>
      <c r="BK52" s="103">
        <v>0</v>
      </c>
      <c r="BL52" s="103">
        <v>0</v>
      </c>
      <c r="BM52" s="103">
        <v>0</v>
      </c>
      <c r="BN52" s="103">
        <v>0</v>
      </c>
      <c r="BO52" s="103">
        <v>0</v>
      </c>
      <c r="BP52" s="4">
        <v>0</v>
      </c>
      <c r="BQ52" s="155">
        <f>'12'!Q50</f>
        <v>0</v>
      </c>
      <c r="BR52" s="103"/>
      <c r="BS52" s="103">
        <v>0</v>
      </c>
      <c r="BT52" s="103">
        <v>0</v>
      </c>
      <c r="BU52" s="103">
        <v>0</v>
      </c>
      <c r="BV52" s="103">
        <v>0</v>
      </c>
      <c r="BW52" s="4">
        <v>0</v>
      </c>
      <c r="BX52" s="4" t="s">
        <v>913</v>
      </c>
      <c r="BY52" s="155">
        <f t="shared" si="20"/>
        <v>0</v>
      </c>
      <c r="BZ52" s="156">
        <f t="shared" si="21"/>
        <v>0</v>
      </c>
      <c r="CA52" s="4"/>
    </row>
    <row r="53" spans="1:79" ht="22.5" x14ac:dyDescent="0.25">
      <c r="A53" s="130" t="str">
        <f>'10'!A51</f>
        <v>1.2.2.1.18</v>
      </c>
      <c r="B53" s="131" t="str">
        <f>'10'!B51</f>
        <v>Реконструкция ТП-25 с заменой оборудования РУ-6кВ и переводом нагрузок</v>
      </c>
      <c r="C53" s="136" t="str">
        <f>'12'!C51</f>
        <v>O</v>
      </c>
      <c r="D53" s="155">
        <f>'12'!D51</f>
        <v>1.728</v>
      </c>
      <c r="E53" s="155">
        <f t="shared" si="5"/>
        <v>0</v>
      </c>
      <c r="F53" s="155">
        <f t="shared" si="13"/>
        <v>0</v>
      </c>
      <c r="G53" s="155">
        <f t="shared" si="22"/>
        <v>0</v>
      </c>
      <c r="H53" s="155">
        <f t="shared" si="23"/>
        <v>0</v>
      </c>
      <c r="I53" s="155">
        <f t="shared" si="24"/>
        <v>0</v>
      </c>
      <c r="J53" s="155">
        <f t="shared" si="25"/>
        <v>0</v>
      </c>
      <c r="K53" s="155">
        <f t="shared" si="26"/>
        <v>0</v>
      </c>
      <c r="L53" s="4">
        <v>0</v>
      </c>
      <c r="M53" s="103">
        <f>'12'!J51</f>
        <v>0</v>
      </c>
      <c r="N53" s="103">
        <v>0</v>
      </c>
      <c r="O53" s="103">
        <v>0</v>
      </c>
      <c r="P53" s="103">
        <v>0</v>
      </c>
      <c r="Q53" s="103">
        <v>0</v>
      </c>
      <c r="R53" s="103">
        <v>0</v>
      </c>
      <c r="S53" s="4">
        <v>0</v>
      </c>
      <c r="T53" s="155">
        <f>'12'!L51</f>
        <v>0</v>
      </c>
      <c r="U53" s="103">
        <v>0</v>
      </c>
      <c r="V53" s="103">
        <v>0</v>
      </c>
      <c r="W53" s="103">
        <v>0</v>
      </c>
      <c r="X53" s="103">
        <v>0</v>
      </c>
      <c r="Y53" s="103">
        <v>0</v>
      </c>
      <c r="Z53" s="4">
        <v>0</v>
      </c>
      <c r="AA53" s="155">
        <f>'12'!N51</f>
        <v>0</v>
      </c>
      <c r="AB53" s="103"/>
      <c r="AC53" s="103">
        <v>0</v>
      </c>
      <c r="AD53" s="103">
        <v>0</v>
      </c>
      <c r="AE53" s="103">
        <v>0</v>
      </c>
      <c r="AF53" s="103">
        <v>0</v>
      </c>
      <c r="AG53" s="4">
        <v>0</v>
      </c>
      <c r="AH53" s="155">
        <f>'12'!P51</f>
        <v>0</v>
      </c>
      <c r="AI53" s="103"/>
      <c r="AJ53" s="103">
        <v>0</v>
      </c>
      <c r="AK53" s="103">
        <v>0</v>
      </c>
      <c r="AL53" s="103">
        <v>0</v>
      </c>
      <c r="AM53" s="103">
        <v>0</v>
      </c>
      <c r="AN53" s="4" t="s">
        <v>913</v>
      </c>
      <c r="AO53" s="155">
        <f t="shared" si="14"/>
        <v>0</v>
      </c>
      <c r="AP53" s="103">
        <f t="shared" si="15"/>
        <v>0</v>
      </c>
      <c r="AQ53" s="103">
        <f t="shared" si="16"/>
        <v>0</v>
      </c>
      <c r="AR53" s="103">
        <f t="shared" si="17"/>
        <v>0</v>
      </c>
      <c r="AS53" s="103">
        <f t="shared" si="18"/>
        <v>0</v>
      </c>
      <c r="AT53" s="103">
        <f t="shared" si="19"/>
        <v>0</v>
      </c>
      <c r="AU53" s="4">
        <v>0</v>
      </c>
      <c r="AV53" s="155">
        <f>'12'!K51</f>
        <v>0</v>
      </c>
      <c r="AW53" s="103">
        <v>0</v>
      </c>
      <c r="AX53" s="103">
        <v>0</v>
      </c>
      <c r="AY53" s="103">
        <v>0</v>
      </c>
      <c r="AZ53" s="103">
        <v>0</v>
      </c>
      <c r="BA53" s="103">
        <v>0</v>
      </c>
      <c r="BB53" s="4">
        <v>0</v>
      </c>
      <c r="BC53" s="155">
        <f>'12'!M51</f>
        <v>0</v>
      </c>
      <c r="BD53" s="103"/>
      <c r="BE53" s="103">
        <v>0</v>
      </c>
      <c r="BF53" s="103">
        <v>0</v>
      </c>
      <c r="BG53" s="103">
        <v>0</v>
      </c>
      <c r="BH53" s="103">
        <v>0</v>
      </c>
      <c r="BI53" s="4">
        <v>0</v>
      </c>
      <c r="BJ53" s="155">
        <f>'12'!O51</f>
        <v>0</v>
      </c>
      <c r="BK53" s="103">
        <v>0</v>
      </c>
      <c r="BL53" s="103">
        <v>0</v>
      </c>
      <c r="BM53" s="103">
        <v>0</v>
      </c>
      <c r="BN53" s="103">
        <v>0</v>
      </c>
      <c r="BO53" s="103">
        <v>0</v>
      </c>
      <c r="BP53" s="4">
        <v>0</v>
      </c>
      <c r="BQ53" s="155">
        <f>'12'!Q51</f>
        <v>0</v>
      </c>
      <c r="BR53" s="103"/>
      <c r="BS53" s="103">
        <v>0</v>
      </c>
      <c r="BT53" s="103">
        <v>0</v>
      </c>
      <c r="BU53" s="103">
        <v>0</v>
      </c>
      <c r="BV53" s="103">
        <v>0</v>
      </c>
      <c r="BW53" s="4">
        <v>0</v>
      </c>
      <c r="BX53" s="4" t="s">
        <v>913</v>
      </c>
      <c r="BY53" s="155">
        <f t="shared" si="20"/>
        <v>0</v>
      </c>
      <c r="BZ53" s="156">
        <f t="shared" si="21"/>
        <v>0</v>
      </c>
      <c r="CA53" s="4"/>
    </row>
    <row r="54" spans="1:79" ht="22.5" x14ac:dyDescent="0.25">
      <c r="A54" s="130" t="str">
        <f>'10'!A52</f>
        <v>1.2.2.1.19</v>
      </c>
      <c r="B54" s="131" t="str">
        <f>'10'!B52</f>
        <v>Замена оборудования РУ-6кВ ТП-55 с переводом нагрузок</v>
      </c>
      <c r="C54" s="136" t="str">
        <f>'12'!C52</f>
        <v>O</v>
      </c>
      <c r="D54" s="155">
        <f>'12'!D52</f>
        <v>7.2709999999999999</v>
      </c>
      <c r="E54" s="155">
        <f t="shared" si="5"/>
        <v>0</v>
      </c>
      <c r="F54" s="155">
        <f t="shared" si="13"/>
        <v>0</v>
      </c>
      <c r="G54" s="155">
        <f t="shared" si="22"/>
        <v>0</v>
      </c>
      <c r="H54" s="155">
        <f t="shared" si="23"/>
        <v>0</v>
      </c>
      <c r="I54" s="155">
        <f t="shared" si="24"/>
        <v>0</v>
      </c>
      <c r="J54" s="155">
        <f t="shared" si="25"/>
        <v>0</v>
      </c>
      <c r="K54" s="155">
        <f t="shared" si="26"/>
        <v>0</v>
      </c>
      <c r="L54" s="4">
        <v>0</v>
      </c>
      <c r="M54" s="103">
        <f>'12'!J52</f>
        <v>0</v>
      </c>
      <c r="N54" s="103">
        <v>0</v>
      </c>
      <c r="O54" s="103">
        <v>0</v>
      </c>
      <c r="P54" s="103">
        <v>0</v>
      </c>
      <c r="Q54" s="103">
        <v>0</v>
      </c>
      <c r="R54" s="103">
        <v>0</v>
      </c>
      <c r="S54" s="4">
        <v>0</v>
      </c>
      <c r="T54" s="155">
        <f>'12'!L52</f>
        <v>0</v>
      </c>
      <c r="U54" s="103">
        <v>0</v>
      </c>
      <c r="V54" s="103">
        <v>0</v>
      </c>
      <c r="W54" s="103">
        <v>0</v>
      </c>
      <c r="X54" s="103">
        <v>0</v>
      </c>
      <c r="Y54" s="103">
        <v>0</v>
      </c>
      <c r="Z54" s="4">
        <v>0</v>
      </c>
      <c r="AA54" s="155">
        <f>'12'!N52</f>
        <v>0</v>
      </c>
      <c r="AB54" s="103"/>
      <c r="AC54" s="103">
        <v>0</v>
      </c>
      <c r="AD54" s="103">
        <v>0</v>
      </c>
      <c r="AE54" s="103">
        <v>0</v>
      </c>
      <c r="AF54" s="103">
        <v>0</v>
      </c>
      <c r="AG54" s="4">
        <v>0</v>
      </c>
      <c r="AH54" s="155">
        <f>'12'!P52</f>
        <v>0</v>
      </c>
      <c r="AI54" s="103"/>
      <c r="AJ54" s="103">
        <v>0</v>
      </c>
      <c r="AK54" s="103">
        <v>0</v>
      </c>
      <c r="AL54" s="103">
        <v>0</v>
      </c>
      <c r="AM54" s="103">
        <v>0</v>
      </c>
      <c r="AN54" s="4" t="s">
        <v>913</v>
      </c>
      <c r="AO54" s="155">
        <f t="shared" si="14"/>
        <v>0</v>
      </c>
      <c r="AP54" s="103">
        <f t="shared" si="15"/>
        <v>0</v>
      </c>
      <c r="AQ54" s="103">
        <f t="shared" si="16"/>
        <v>0</v>
      </c>
      <c r="AR54" s="103">
        <f t="shared" si="17"/>
        <v>0</v>
      </c>
      <c r="AS54" s="103">
        <f t="shared" si="18"/>
        <v>0</v>
      </c>
      <c r="AT54" s="103">
        <f t="shared" si="19"/>
        <v>0</v>
      </c>
      <c r="AU54" s="4">
        <v>0</v>
      </c>
      <c r="AV54" s="155">
        <f>'12'!K52</f>
        <v>0</v>
      </c>
      <c r="AW54" s="103">
        <v>0</v>
      </c>
      <c r="AX54" s="103">
        <v>0</v>
      </c>
      <c r="AY54" s="103">
        <v>0</v>
      </c>
      <c r="AZ54" s="103">
        <v>0</v>
      </c>
      <c r="BA54" s="103">
        <v>0</v>
      </c>
      <c r="BB54" s="4">
        <v>0</v>
      </c>
      <c r="BC54" s="155">
        <f>'12'!M52</f>
        <v>0</v>
      </c>
      <c r="BD54" s="103"/>
      <c r="BE54" s="103">
        <v>0</v>
      </c>
      <c r="BF54" s="103">
        <v>0</v>
      </c>
      <c r="BG54" s="103">
        <v>0</v>
      </c>
      <c r="BH54" s="103">
        <v>0</v>
      </c>
      <c r="BI54" s="4">
        <v>0</v>
      </c>
      <c r="BJ54" s="155">
        <f>'12'!O52</f>
        <v>0</v>
      </c>
      <c r="BK54" s="103">
        <v>0</v>
      </c>
      <c r="BL54" s="103">
        <v>0</v>
      </c>
      <c r="BM54" s="103">
        <v>0</v>
      </c>
      <c r="BN54" s="103">
        <v>0</v>
      </c>
      <c r="BO54" s="103">
        <v>0</v>
      </c>
      <c r="BP54" s="4">
        <v>0</v>
      </c>
      <c r="BQ54" s="155">
        <f>'12'!Q52</f>
        <v>0</v>
      </c>
      <c r="BR54" s="103"/>
      <c r="BS54" s="103">
        <v>0</v>
      </c>
      <c r="BT54" s="103">
        <v>0</v>
      </c>
      <c r="BU54" s="103">
        <v>0</v>
      </c>
      <c r="BV54" s="103">
        <v>0</v>
      </c>
      <c r="BW54" s="4">
        <v>0</v>
      </c>
      <c r="BX54" s="4" t="s">
        <v>913</v>
      </c>
      <c r="BY54" s="155">
        <f t="shared" si="20"/>
        <v>0</v>
      </c>
      <c r="BZ54" s="156">
        <f t="shared" si="21"/>
        <v>0</v>
      </c>
      <c r="CA54" s="4"/>
    </row>
    <row r="55" spans="1:79" ht="22.5" x14ac:dyDescent="0.25">
      <c r="A55" s="130" t="str">
        <f>'10'!A53</f>
        <v>1.2.2.1.20</v>
      </c>
      <c r="B55" s="131" t="str">
        <f>'10'!B53</f>
        <v>Замена оборудования ОРУ-35кВ секции №2 ГПП-1</v>
      </c>
      <c r="C55" s="136" t="str">
        <f>'12'!C53</f>
        <v>O</v>
      </c>
      <c r="D55" s="155">
        <f>'12'!D53</f>
        <v>15.653</v>
      </c>
      <c r="E55" s="155">
        <f t="shared" si="5"/>
        <v>0</v>
      </c>
      <c r="F55" s="155">
        <f t="shared" si="13"/>
        <v>0</v>
      </c>
      <c r="G55" s="155">
        <f t="shared" si="22"/>
        <v>0</v>
      </c>
      <c r="H55" s="155">
        <f t="shared" si="23"/>
        <v>0</v>
      </c>
      <c r="I55" s="155">
        <f t="shared" si="24"/>
        <v>0</v>
      </c>
      <c r="J55" s="155">
        <f t="shared" si="25"/>
        <v>0</v>
      </c>
      <c r="K55" s="155">
        <f t="shared" si="26"/>
        <v>0</v>
      </c>
      <c r="L55" s="4">
        <v>0</v>
      </c>
      <c r="M55" s="103">
        <f>'12'!J53</f>
        <v>0</v>
      </c>
      <c r="N55" s="103">
        <v>0</v>
      </c>
      <c r="O55" s="103">
        <v>0</v>
      </c>
      <c r="P55" s="103">
        <v>0</v>
      </c>
      <c r="Q55" s="103">
        <v>0</v>
      </c>
      <c r="R55" s="103">
        <v>0</v>
      </c>
      <c r="S55" s="4">
        <v>0</v>
      </c>
      <c r="T55" s="155">
        <f>'12'!L53</f>
        <v>0</v>
      </c>
      <c r="U55" s="103">
        <v>0</v>
      </c>
      <c r="V55" s="103">
        <v>0</v>
      </c>
      <c r="W55" s="103">
        <v>0</v>
      </c>
      <c r="X55" s="103">
        <v>0</v>
      </c>
      <c r="Y55" s="103">
        <v>0</v>
      </c>
      <c r="Z55" s="4">
        <v>0</v>
      </c>
      <c r="AA55" s="155">
        <f>'12'!N53</f>
        <v>0</v>
      </c>
      <c r="AB55" s="103"/>
      <c r="AC55" s="103">
        <v>0</v>
      </c>
      <c r="AD55" s="103">
        <v>0</v>
      </c>
      <c r="AE55" s="103">
        <v>0</v>
      </c>
      <c r="AF55" s="103">
        <v>0</v>
      </c>
      <c r="AG55" s="4">
        <v>0</v>
      </c>
      <c r="AH55" s="155">
        <f>'12'!P53</f>
        <v>0</v>
      </c>
      <c r="AI55" s="103"/>
      <c r="AJ55" s="103">
        <v>0</v>
      </c>
      <c r="AK55" s="103">
        <v>0</v>
      </c>
      <c r="AL55" s="103">
        <v>0</v>
      </c>
      <c r="AM55" s="103">
        <v>0</v>
      </c>
      <c r="AN55" s="4" t="s">
        <v>913</v>
      </c>
      <c r="AO55" s="155">
        <f t="shared" si="14"/>
        <v>0</v>
      </c>
      <c r="AP55" s="103">
        <f t="shared" si="15"/>
        <v>0</v>
      </c>
      <c r="AQ55" s="103">
        <f t="shared" si="16"/>
        <v>0</v>
      </c>
      <c r="AR55" s="103">
        <f t="shared" si="17"/>
        <v>0</v>
      </c>
      <c r="AS55" s="103">
        <f t="shared" si="18"/>
        <v>0</v>
      </c>
      <c r="AT55" s="103">
        <f t="shared" si="19"/>
        <v>0</v>
      </c>
      <c r="AU55" s="4">
        <v>0</v>
      </c>
      <c r="AV55" s="155">
        <f>'12'!K53</f>
        <v>0</v>
      </c>
      <c r="AW55" s="103">
        <v>0</v>
      </c>
      <c r="AX55" s="103">
        <v>0</v>
      </c>
      <c r="AY55" s="103">
        <v>0</v>
      </c>
      <c r="AZ55" s="103">
        <v>0</v>
      </c>
      <c r="BA55" s="103">
        <v>0</v>
      </c>
      <c r="BB55" s="4">
        <v>0</v>
      </c>
      <c r="BC55" s="155">
        <f>'12'!M53</f>
        <v>0</v>
      </c>
      <c r="BD55" s="103"/>
      <c r="BE55" s="103">
        <v>0</v>
      </c>
      <c r="BF55" s="103">
        <v>0</v>
      </c>
      <c r="BG55" s="103">
        <v>0</v>
      </c>
      <c r="BH55" s="103">
        <v>0</v>
      </c>
      <c r="BI55" s="4">
        <v>0</v>
      </c>
      <c r="BJ55" s="155">
        <f>'12'!O53</f>
        <v>0</v>
      </c>
      <c r="BK55" s="103">
        <v>0</v>
      </c>
      <c r="BL55" s="103">
        <v>0</v>
      </c>
      <c r="BM55" s="103">
        <v>0</v>
      </c>
      <c r="BN55" s="103">
        <v>0</v>
      </c>
      <c r="BO55" s="103">
        <v>0</v>
      </c>
      <c r="BP55" s="4">
        <v>0</v>
      </c>
      <c r="BQ55" s="155">
        <f>'12'!Q53</f>
        <v>0</v>
      </c>
      <c r="BR55" s="103"/>
      <c r="BS55" s="103">
        <v>0</v>
      </c>
      <c r="BT55" s="103">
        <v>0</v>
      </c>
      <c r="BU55" s="103">
        <v>0</v>
      </c>
      <c r="BV55" s="103">
        <v>0</v>
      </c>
      <c r="BW55" s="4">
        <v>0</v>
      </c>
      <c r="BX55" s="4" t="s">
        <v>913</v>
      </c>
      <c r="BY55" s="155">
        <f t="shared" si="20"/>
        <v>0</v>
      </c>
      <c r="BZ55" s="156">
        <f t="shared" si="21"/>
        <v>0</v>
      </c>
      <c r="CA55" s="4"/>
    </row>
    <row r="56" spans="1:79" ht="22.5" x14ac:dyDescent="0.25">
      <c r="A56" s="130" t="str">
        <f>'10'!A54</f>
        <v>1.2.2.1.21</v>
      </c>
      <c r="B56" s="131" t="str">
        <f>'10'!B54</f>
        <v>Реконструкция ТП-372 с заменой оборудования и переводом нагрузок</v>
      </c>
      <c r="C56" s="136" t="str">
        <f>'12'!C54</f>
        <v>O</v>
      </c>
      <c r="D56" s="155">
        <f>'12'!D54</f>
        <v>3.9889999999999999</v>
      </c>
      <c r="E56" s="155">
        <f t="shared" si="5"/>
        <v>0</v>
      </c>
      <c r="F56" s="155">
        <f t="shared" si="13"/>
        <v>0</v>
      </c>
      <c r="G56" s="155">
        <f t="shared" si="22"/>
        <v>0</v>
      </c>
      <c r="H56" s="155">
        <f t="shared" si="23"/>
        <v>0</v>
      </c>
      <c r="I56" s="155">
        <f t="shared" si="24"/>
        <v>0</v>
      </c>
      <c r="J56" s="155">
        <f t="shared" si="25"/>
        <v>0</v>
      </c>
      <c r="K56" s="155">
        <f t="shared" si="26"/>
        <v>0</v>
      </c>
      <c r="L56" s="4">
        <v>0</v>
      </c>
      <c r="M56" s="103">
        <f>'12'!J54</f>
        <v>0</v>
      </c>
      <c r="N56" s="103">
        <v>0</v>
      </c>
      <c r="O56" s="103">
        <v>0</v>
      </c>
      <c r="P56" s="103">
        <v>0</v>
      </c>
      <c r="Q56" s="103">
        <v>0</v>
      </c>
      <c r="R56" s="103">
        <v>0</v>
      </c>
      <c r="S56" s="4">
        <v>0</v>
      </c>
      <c r="T56" s="155">
        <f>'12'!L54</f>
        <v>0</v>
      </c>
      <c r="U56" s="103">
        <v>0</v>
      </c>
      <c r="V56" s="103">
        <v>0</v>
      </c>
      <c r="W56" s="103">
        <v>0</v>
      </c>
      <c r="X56" s="103">
        <v>0</v>
      </c>
      <c r="Y56" s="103">
        <v>0</v>
      </c>
      <c r="Z56" s="4">
        <v>0</v>
      </c>
      <c r="AA56" s="155">
        <f>'12'!N54</f>
        <v>0</v>
      </c>
      <c r="AB56" s="103"/>
      <c r="AC56" s="103">
        <v>0</v>
      </c>
      <c r="AD56" s="103">
        <v>0</v>
      </c>
      <c r="AE56" s="103">
        <v>0</v>
      </c>
      <c r="AF56" s="103">
        <v>0</v>
      </c>
      <c r="AG56" s="4">
        <v>0</v>
      </c>
      <c r="AH56" s="155">
        <f>'12'!P54</f>
        <v>0</v>
      </c>
      <c r="AI56" s="103"/>
      <c r="AJ56" s="103">
        <v>0</v>
      </c>
      <c r="AK56" s="103">
        <v>0</v>
      </c>
      <c r="AL56" s="103">
        <v>0</v>
      </c>
      <c r="AM56" s="103">
        <v>0</v>
      </c>
      <c r="AN56" s="4" t="s">
        <v>913</v>
      </c>
      <c r="AO56" s="155">
        <f t="shared" si="14"/>
        <v>0</v>
      </c>
      <c r="AP56" s="103">
        <f t="shared" si="15"/>
        <v>0</v>
      </c>
      <c r="AQ56" s="103">
        <f t="shared" si="16"/>
        <v>0</v>
      </c>
      <c r="AR56" s="103">
        <f t="shared" si="17"/>
        <v>0</v>
      </c>
      <c r="AS56" s="103">
        <f t="shared" si="18"/>
        <v>0</v>
      </c>
      <c r="AT56" s="103">
        <f t="shared" si="19"/>
        <v>0</v>
      </c>
      <c r="AU56" s="4">
        <v>0</v>
      </c>
      <c r="AV56" s="155">
        <f>'12'!K54</f>
        <v>0</v>
      </c>
      <c r="AW56" s="103">
        <v>0</v>
      </c>
      <c r="AX56" s="103">
        <v>0</v>
      </c>
      <c r="AY56" s="103">
        <v>0</v>
      </c>
      <c r="AZ56" s="103">
        <v>0</v>
      </c>
      <c r="BA56" s="103">
        <v>0</v>
      </c>
      <c r="BB56" s="4">
        <v>0</v>
      </c>
      <c r="BC56" s="155">
        <f>'12'!M54</f>
        <v>0</v>
      </c>
      <c r="BD56" s="103"/>
      <c r="BE56" s="103">
        <v>0</v>
      </c>
      <c r="BF56" s="103">
        <v>0</v>
      </c>
      <c r="BG56" s="103">
        <v>0</v>
      </c>
      <c r="BH56" s="103">
        <v>0</v>
      </c>
      <c r="BI56" s="4">
        <v>0</v>
      </c>
      <c r="BJ56" s="155">
        <f>'12'!O54</f>
        <v>0</v>
      </c>
      <c r="BK56" s="103">
        <v>0</v>
      </c>
      <c r="BL56" s="103">
        <v>0</v>
      </c>
      <c r="BM56" s="103">
        <v>0</v>
      </c>
      <c r="BN56" s="103">
        <v>0</v>
      </c>
      <c r="BO56" s="103">
        <v>0</v>
      </c>
      <c r="BP56" s="4">
        <v>0</v>
      </c>
      <c r="BQ56" s="155">
        <f>'12'!Q54</f>
        <v>0</v>
      </c>
      <c r="BR56" s="103"/>
      <c r="BS56" s="103">
        <v>0</v>
      </c>
      <c r="BT56" s="103">
        <v>0</v>
      </c>
      <c r="BU56" s="103">
        <v>0</v>
      </c>
      <c r="BV56" s="103">
        <v>0</v>
      </c>
      <c r="BW56" s="4">
        <v>0</v>
      </c>
      <c r="BX56" s="4" t="s">
        <v>913</v>
      </c>
      <c r="BY56" s="155">
        <f t="shared" si="20"/>
        <v>0</v>
      </c>
      <c r="BZ56" s="156">
        <f t="shared" si="21"/>
        <v>0</v>
      </c>
      <c r="CA56" s="4"/>
    </row>
    <row r="57" spans="1:79" ht="22.5" x14ac:dyDescent="0.25">
      <c r="A57" s="130" t="str">
        <f>'10'!A55</f>
        <v>1.2.2.1.22</v>
      </c>
      <c r="B57" s="131" t="str">
        <f>'10'!B55</f>
        <v>Установка КТП взамен существующей КТП-150 с переводом нагрузок</v>
      </c>
      <c r="C57" s="136" t="str">
        <f>'12'!C55</f>
        <v>O</v>
      </c>
      <c r="D57" s="155">
        <f>'12'!D55</f>
        <v>1.6587499999999999</v>
      </c>
      <c r="E57" s="155">
        <f t="shared" si="5"/>
        <v>0</v>
      </c>
      <c r="F57" s="155">
        <f t="shared" si="13"/>
        <v>0</v>
      </c>
      <c r="G57" s="155">
        <f t="shared" si="22"/>
        <v>0</v>
      </c>
      <c r="H57" s="155">
        <f t="shared" si="23"/>
        <v>0</v>
      </c>
      <c r="I57" s="155">
        <f t="shared" si="24"/>
        <v>0</v>
      </c>
      <c r="J57" s="155">
        <f t="shared" si="25"/>
        <v>0</v>
      </c>
      <c r="K57" s="155">
        <f t="shared" si="26"/>
        <v>0</v>
      </c>
      <c r="L57" s="4">
        <v>0</v>
      </c>
      <c r="M57" s="103">
        <f>'12'!J55</f>
        <v>0</v>
      </c>
      <c r="N57" s="103">
        <v>0</v>
      </c>
      <c r="O57" s="103">
        <v>0</v>
      </c>
      <c r="P57" s="103">
        <v>0</v>
      </c>
      <c r="Q57" s="103">
        <v>0</v>
      </c>
      <c r="R57" s="103">
        <v>0</v>
      </c>
      <c r="S57" s="4">
        <v>0</v>
      </c>
      <c r="T57" s="155">
        <f>'12'!L55</f>
        <v>0</v>
      </c>
      <c r="U57" s="103">
        <v>0</v>
      </c>
      <c r="V57" s="103">
        <v>0</v>
      </c>
      <c r="W57" s="103">
        <v>0</v>
      </c>
      <c r="X57" s="103">
        <v>0</v>
      </c>
      <c r="Y57" s="103">
        <v>0</v>
      </c>
      <c r="Z57" s="4">
        <v>0</v>
      </c>
      <c r="AA57" s="155">
        <f>'12'!N55</f>
        <v>0</v>
      </c>
      <c r="AB57" s="103"/>
      <c r="AC57" s="103">
        <v>0</v>
      </c>
      <c r="AD57" s="103">
        <v>0</v>
      </c>
      <c r="AE57" s="103">
        <v>0</v>
      </c>
      <c r="AF57" s="103">
        <v>0</v>
      </c>
      <c r="AG57" s="4">
        <v>0</v>
      </c>
      <c r="AH57" s="155">
        <f>'12'!P55</f>
        <v>0</v>
      </c>
      <c r="AI57" s="103"/>
      <c r="AJ57" s="103">
        <v>0</v>
      </c>
      <c r="AK57" s="103">
        <v>0</v>
      </c>
      <c r="AL57" s="103">
        <v>0</v>
      </c>
      <c r="AM57" s="103">
        <v>0</v>
      </c>
      <c r="AN57" s="4" t="s">
        <v>913</v>
      </c>
      <c r="AO57" s="155">
        <f t="shared" si="14"/>
        <v>0</v>
      </c>
      <c r="AP57" s="103">
        <f t="shared" si="15"/>
        <v>0</v>
      </c>
      <c r="AQ57" s="103">
        <f t="shared" si="16"/>
        <v>0</v>
      </c>
      <c r="AR57" s="103">
        <f t="shared" si="17"/>
        <v>0</v>
      </c>
      <c r="AS57" s="103">
        <f t="shared" si="18"/>
        <v>0</v>
      </c>
      <c r="AT57" s="103">
        <f t="shared" si="19"/>
        <v>0</v>
      </c>
      <c r="AU57" s="4">
        <v>0</v>
      </c>
      <c r="AV57" s="155">
        <f>'12'!K55</f>
        <v>0</v>
      </c>
      <c r="AW57" s="103">
        <v>0</v>
      </c>
      <c r="AX57" s="103">
        <v>0</v>
      </c>
      <c r="AY57" s="103">
        <v>0</v>
      </c>
      <c r="AZ57" s="103">
        <v>0</v>
      </c>
      <c r="BA57" s="103">
        <v>0</v>
      </c>
      <c r="BB57" s="4">
        <v>0</v>
      </c>
      <c r="BC57" s="155">
        <f>'12'!M55</f>
        <v>0</v>
      </c>
      <c r="BD57" s="103"/>
      <c r="BE57" s="103">
        <v>0</v>
      </c>
      <c r="BF57" s="103">
        <v>0</v>
      </c>
      <c r="BG57" s="103">
        <v>0</v>
      </c>
      <c r="BH57" s="103">
        <v>0</v>
      </c>
      <c r="BI57" s="4">
        <v>0</v>
      </c>
      <c r="BJ57" s="155">
        <f>'12'!O55</f>
        <v>0</v>
      </c>
      <c r="BK57" s="103">
        <v>0</v>
      </c>
      <c r="BL57" s="103">
        <v>0</v>
      </c>
      <c r="BM57" s="103">
        <v>0</v>
      </c>
      <c r="BN57" s="103">
        <v>0</v>
      </c>
      <c r="BO57" s="103">
        <v>0</v>
      </c>
      <c r="BP57" s="4">
        <v>0</v>
      </c>
      <c r="BQ57" s="155">
        <f>'12'!Q55</f>
        <v>0</v>
      </c>
      <c r="BR57" s="103"/>
      <c r="BS57" s="103">
        <v>0</v>
      </c>
      <c r="BT57" s="103">
        <v>0</v>
      </c>
      <c r="BU57" s="103">
        <v>0</v>
      </c>
      <c r="BV57" s="103">
        <v>0</v>
      </c>
      <c r="BW57" s="4">
        <v>0</v>
      </c>
      <c r="BX57" s="4" t="s">
        <v>913</v>
      </c>
      <c r="BY57" s="155">
        <f t="shared" si="20"/>
        <v>0</v>
      </c>
      <c r="BZ57" s="156">
        <f t="shared" si="21"/>
        <v>0</v>
      </c>
      <c r="CA57" s="4"/>
    </row>
    <row r="58" spans="1:79" ht="22.5" x14ac:dyDescent="0.25">
      <c r="A58" s="130" t="str">
        <f>'10'!A56</f>
        <v>1.2.2.2</v>
      </c>
      <c r="B58" s="131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8" s="136" t="str">
        <f>'12'!C56</f>
        <v>M-O</v>
      </c>
      <c r="D58" s="155">
        <f>'12'!D56</f>
        <v>15.357999999999999</v>
      </c>
      <c r="E58" s="155">
        <f t="shared" si="5"/>
        <v>0</v>
      </c>
      <c r="F58" s="155">
        <f t="shared" si="13"/>
        <v>5.7729999999999997</v>
      </c>
      <c r="G58" s="155">
        <f t="shared" si="22"/>
        <v>4.2300000000000004</v>
      </c>
      <c r="H58" s="155">
        <f t="shared" si="23"/>
        <v>0</v>
      </c>
      <c r="I58" s="155">
        <f t="shared" si="24"/>
        <v>0</v>
      </c>
      <c r="J58" s="155">
        <f t="shared" si="25"/>
        <v>0</v>
      </c>
      <c r="K58" s="155">
        <f t="shared" si="26"/>
        <v>0</v>
      </c>
      <c r="L58" s="4">
        <v>0</v>
      </c>
      <c r="M58" s="103">
        <f>'12'!J56</f>
        <v>0</v>
      </c>
      <c r="N58" s="103">
        <v>0</v>
      </c>
      <c r="O58" s="103">
        <v>0</v>
      </c>
      <c r="P58" s="103">
        <v>0</v>
      </c>
      <c r="Q58" s="103">
        <v>0</v>
      </c>
      <c r="R58" s="103">
        <v>0</v>
      </c>
      <c r="S58" s="4">
        <v>0</v>
      </c>
      <c r="T58" s="155">
        <f>'12'!L56</f>
        <v>0</v>
      </c>
      <c r="U58" s="103">
        <v>0</v>
      </c>
      <c r="V58" s="103">
        <v>0</v>
      </c>
      <c r="W58" s="103">
        <v>0</v>
      </c>
      <c r="X58" s="103">
        <v>0</v>
      </c>
      <c r="Y58" s="103">
        <v>0</v>
      </c>
      <c r="Z58" s="4">
        <v>0</v>
      </c>
      <c r="AA58" s="155">
        <f>'12'!N56</f>
        <v>5.7729999999999997</v>
      </c>
      <c r="AB58" s="103">
        <v>4.2300000000000004</v>
      </c>
      <c r="AC58" s="103">
        <v>0</v>
      </c>
      <c r="AD58" s="103">
        <v>0</v>
      </c>
      <c r="AE58" s="103">
        <v>0</v>
      </c>
      <c r="AF58" s="103">
        <v>0</v>
      </c>
      <c r="AG58" s="4">
        <v>0</v>
      </c>
      <c r="AH58" s="155">
        <f>'12'!P56</f>
        <v>0</v>
      </c>
      <c r="AI58" s="103"/>
      <c r="AJ58" s="103">
        <v>0</v>
      </c>
      <c r="AK58" s="103">
        <v>0</v>
      </c>
      <c r="AL58" s="103">
        <v>0</v>
      </c>
      <c r="AM58" s="103">
        <v>0</v>
      </c>
      <c r="AN58" s="4" t="s">
        <v>913</v>
      </c>
      <c r="AO58" s="155">
        <f t="shared" si="14"/>
        <v>3.0247246800000003</v>
      </c>
      <c r="AP58" s="103">
        <f t="shared" si="15"/>
        <v>3.03</v>
      </c>
      <c r="AQ58" s="103">
        <f t="shared" si="16"/>
        <v>0</v>
      </c>
      <c r="AR58" s="103">
        <f t="shared" si="17"/>
        <v>0</v>
      </c>
      <c r="AS58" s="103">
        <f t="shared" si="18"/>
        <v>0</v>
      </c>
      <c r="AT58" s="103">
        <f t="shared" si="19"/>
        <v>0</v>
      </c>
      <c r="AU58" s="4">
        <v>0</v>
      </c>
      <c r="AV58" s="155">
        <f>'12'!K56</f>
        <v>2.6526913800000003</v>
      </c>
      <c r="AW58" s="103">
        <f>AW59</f>
        <v>3.03</v>
      </c>
      <c r="AX58" s="103">
        <v>0</v>
      </c>
      <c r="AY58" s="103">
        <v>0</v>
      </c>
      <c r="AZ58" s="103">
        <v>0</v>
      </c>
      <c r="BA58" s="103">
        <v>0</v>
      </c>
      <c r="BB58" s="4">
        <v>0</v>
      </c>
      <c r="BC58" s="155">
        <f>'12'!M56</f>
        <v>0.37203330000000001</v>
      </c>
      <c r="BD58" s="103">
        <f>BD59</f>
        <v>0</v>
      </c>
      <c r="BE58" s="103">
        <v>0</v>
      </c>
      <c r="BF58" s="103">
        <v>0</v>
      </c>
      <c r="BG58" s="103">
        <v>0</v>
      </c>
      <c r="BH58" s="103">
        <v>0</v>
      </c>
      <c r="BI58" s="4">
        <v>0</v>
      </c>
      <c r="BJ58" s="155">
        <f>'12'!O56</f>
        <v>0</v>
      </c>
      <c r="BK58" s="103">
        <v>0</v>
      </c>
      <c r="BL58" s="103">
        <v>0</v>
      </c>
      <c r="BM58" s="103">
        <v>0</v>
      </c>
      <c r="BN58" s="103">
        <v>0</v>
      </c>
      <c r="BO58" s="103">
        <v>0</v>
      </c>
      <c r="BP58" s="4">
        <v>0</v>
      </c>
      <c r="BQ58" s="155">
        <f>'12'!Q56</f>
        <v>0</v>
      </c>
      <c r="BR58" s="103"/>
      <c r="BS58" s="103">
        <v>0</v>
      </c>
      <c r="BT58" s="103">
        <v>0</v>
      </c>
      <c r="BU58" s="103">
        <v>0</v>
      </c>
      <c r="BV58" s="103">
        <v>0</v>
      </c>
      <c r="BW58" s="4">
        <v>0</v>
      </c>
      <c r="BX58" s="4" t="s">
        <v>913</v>
      </c>
      <c r="BY58" s="155">
        <f t="shared" si="20"/>
        <v>-2.7482753199999994</v>
      </c>
      <c r="BZ58" s="156">
        <f t="shared" si="21"/>
        <v>-47.60566984236965</v>
      </c>
      <c r="CA58" s="4"/>
    </row>
    <row r="59" spans="1:79" ht="22.5" x14ac:dyDescent="0.25">
      <c r="A59" s="130" t="str">
        <f>'10'!A57</f>
        <v>1.2.2.2.1</v>
      </c>
      <c r="B59" s="131" t="str">
        <f>'10'!B57</f>
        <v>Замена силовых трансформаторов со сроком службы 30 и более лет</v>
      </c>
      <c r="C59" s="136" t="str">
        <f>'12'!C57</f>
        <v>M-O</v>
      </c>
      <c r="D59" s="155">
        <f>'12'!D57</f>
        <v>15.357999999999999</v>
      </c>
      <c r="E59" s="155">
        <f t="shared" si="5"/>
        <v>0</v>
      </c>
      <c r="F59" s="155">
        <f t="shared" si="13"/>
        <v>5.7729999999999997</v>
      </c>
      <c r="G59" s="155">
        <f t="shared" si="22"/>
        <v>4.2300000000000004</v>
      </c>
      <c r="H59" s="155">
        <f t="shared" si="23"/>
        <v>0</v>
      </c>
      <c r="I59" s="155">
        <f t="shared" si="24"/>
        <v>0</v>
      </c>
      <c r="J59" s="155">
        <f t="shared" si="25"/>
        <v>0</v>
      </c>
      <c r="K59" s="155">
        <f t="shared" si="26"/>
        <v>0</v>
      </c>
      <c r="L59" s="4">
        <v>0</v>
      </c>
      <c r="M59" s="103">
        <f>'12'!J57</f>
        <v>0</v>
      </c>
      <c r="N59" s="103">
        <v>0</v>
      </c>
      <c r="O59" s="103">
        <v>0</v>
      </c>
      <c r="P59" s="103">
        <v>0</v>
      </c>
      <c r="Q59" s="103">
        <v>0</v>
      </c>
      <c r="R59" s="103">
        <v>0</v>
      </c>
      <c r="S59" s="4">
        <v>0</v>
      </c>
      <c r="T59" s="155">
        <f>'12'!L57</f>
        <v>0</v>
      </c>
      <c r="U59" s="103">
        <v>0</v>
      </c>
      <c r="V59" s="103">
        <v>0</v>
      </c>
      <c r="W59" s="103">
        <v>0</v>
      </c>
      <c r="X59" s="103">
        <v>0</v>
      </c>
      <c r="Y59" s="103">
        <v>0</v>
      </c>
      <c r="Z59" s="4">
        <v>0</v>
      </c>
      <c r="AA59" s="155">
        <f>'12'!N57</f>
        <v>5.7729999999999997</v>
      </c>
      <c r="AB59" s="103">
        <v>4.2300000000000004</v>
      </c>
      <c r="AC59" s="103">
        <v>0</v>
      </c>
      <c r="AD59" s="103">
        <v>0</v>
      </c>
      <c r="AE59" s="103">
        <v>0</v>
      </c>
      <c r="AF59" s="103">
        <v>0</v>
      </c>
      <c r="AG59" s="4">
        <v>0</v>
      </c>
      <c r="AH59" s="155">
        <f>'12'!P57</f>
        <v>0</v>
      </c>
      <c r="AI59" s="103"/>
      <c r="AJ59" s="103">
        <v>0</v>
      </c>
      <c r="AK59" s="103">
        <v>0</v>
      </c>
      <c r="AL59" s="103">
        <v>0</v>
      </c>
      <c r="AM59" s="103">
        <v>0</v>
      </c>
      <c r="AN59" s="4" t="s">
        <v>913</v>
      </c>
      <c r="AO59" s="155">
        <f t="shared" si="14"/>
        <v>3.0247246800000003</v>
      </c>
      <c r="AP59" s="103">
        <f t="shared" si="15"/>
        <v>3.03</v>
      </c>
      <c r="AQ59" s="103">
        <f t="shared" si="16"/>
        <v>0</v>
      </c>
      <c r="AR59" s="103">
        <f t="shared" si="17"/>
        <v>0</v>
      </c>
      <c r="AS59" s="103">
        <f t="shared" si="18"/>
        <v>0</v>
      </c>
      <c r="AT59" s="103">
        <f t="shared" si="19"/>
        <v>0</v>
      </c>
      <c r="AU59" s="4">
        <v>0</v>
      </c>
      <c r="AV59" s="155">
        <f>'12'!K57</f>
        <v>2.6526913800000003</v>
      </c>
      <c r="AW59" s="103">
        <v>3.03</v>
      </c>
      <c r="AX59" s="103">
        <v>0</v>
      </c>
      <c r="AY59" s="103">
        <v>0</v>
      </c>
      <c r="AZ59" s="103">
        <v>0</v>
      </c>
      <c r="BA59" s="103">
        <v>0</v>
      </c>
      <c r="BB59" s="4">
        <v>0</v>
      </c>
      <c r="BC59" s="155">
        <f>'12'!M57</f>
        <v>0.37203330000000001</v>
      </c>
      <c r="BD59" s="343"/>
      <c r="BE59" s="103">
        <v>0</v>
      </c>
      <c r="BF59" s="103">
        <v>0</v>
      </c>
      <c r="BG59" s="103">
        <v>0</v>
      </c>
      <c r="BH59" s="103">
        <v>0</v>
      </c>
      <c r="BI59" s="4">
        <v>0</v>
      </c>
      <c r="BJ59" s="155">
        <f>'12'!O57</f>
        <v>0</v>
      </c>
      <c r="BK59" s="103">
        <v>0</v>
      </c>
      <c r="BL59" s="103">
        <v>0</v>
      </c>
      <c r="BM59" s="103">
        <v>0</v>
      </c>
      <c r="BN59" s="103">
        <v>0</v>
      </c>
      <c r="BO59" s="103">
        <v>0</v>
      </c>
      <c r="BP59" s="4">
        <v>0</v>
      </c>
      <c r="BQ59" s="155">
        <f>'12'!Q57</f>
        <v>0</v>
      </c>
      <c r="BR59" s="103"/>
      <c r="BS59" s="103">
        <v>0</v>
      </c>
      <c r="BT59" s="103">
        <v>0</v>
      </c>
      <c r="BU59" s="103">
        <v>0</v>
      </c>
      <c r="BV59" s="103">
        <v>0</v>
      </c>
      <c r="BW59" s="4">
        <v>0</v>
      </c>
      <c r="BX59" s="4" t="s">
        <v>913</v>
      </c>
      <c r="BY59" s="155">
        <f t="shared" si="20"/>
        <v>-2.7482753199999994</v>
      </c>
      <c r="BZ59" s="156">
        <f t="shared" si="21"/>
        <v>-47.60566984236965</v>
      </c>
      <c r="CA59" s="4"/>
    </row>
    <row r="60" spans="1:79" ht="22.5" x14ac:dyDescent="0.25">
      <c r="A60" s="130" t="str">
        <f>'10'!A58</f>
        <v>1.2.3.</v>
      </c>
      <c r="B60" s="131" t="str">
        <f>'10'!B58</f>
        <v>Реконструкция, модернизация, техническое перевооружение линий электропередачи, всего, в том числе:</v>
      </c>
      <c r="C60" s="136" t="str">
        <f>'12'!C58</f>
        <v>N-O</v>
      </c>
      <c r="D60" s="155">
        <f>'12'!D58</f>
        <v>7.2963700000000005</v>
      </c>
      <c r="E60" s="155">
        <f t="shared" si="5"/>
        <v>0</v>
      </c>
      <c r="F60" s="155">
        <f t="shared" si="13"/>
        <v>5.2523699999999991</v>
      </c>
      <c r="G60" s="155">
        <f t="shared" si="22"/>
        <v>0</v>
      </c>
      <c r="H60" s="155">
        <f t="shared" si="23"/>
        <v>0</v>
      </c>
      <c r="I60" s="155">
        <f t="shared" si="24"/>
        <v>0.35</v>
      </c>
      <c r="J60" s="155">
        <f t="shared" si="25"/>
        <v>0</v>
      </c>
      <c r="K60" s="155">
        <f t="shared" si="26"/>
        <v>0</v>
      </c>
      <c r="L60" s="4">
        <v>0</v>
      </c>
      <c r="M60" s="103">
        <f>'12'!J58</f>
        <v>0</v>
      </c>
      <c r="N60" s="103">
        <v>0</v>
      </c>
      <c r="O60" s="103">
        <v>0</v>
      </c>
      <c r="P60" s="103">
        <v>0</v>
      </c>
      <c r="Q60" s="103">
        <v>0</v>
      </c>
      <c r="R60" s="103">
        <v>0</v>
      </c>
      <c r="S60" s="4">
        <v>0</v>
      </c>
      <c r="T60" s="155">
        <f>'12'!L58</f>
        <v>0</v>
      </c>
      <c r="U60" s="103">
        <v>0</v>
      </c>
      <c r="V60" s="103">
        <v>0</v>
      </c>
      <c r="W60" s="103">
        <v>0</v>
      </c>
      <c r="X60" s="103">
        <v>0</v>
      </c>
      <c r="Y60" s="103">
        <v>0</v>
      </c>
      <c r="Z60" s="4">
        <v>0</v>
      </c>
      <c r="AA60" s="155">
        <f>'12'!N58</f>
        <v>3.6539999999999995</v>
      </c>
      <c r="AB60" s="103"/>
      <c r="AC60" s="103">
        <v>0</v>
      </c>
      <c r="AD60" s="103">
        <f>AD61</f>
        <v>0.35</v>
      </c>
      <c r="AE60" s="103">
        <v>0</v>
      </c>
      <c r="AF60" s="103">
        <v>0</v>
      </c>
      <c r="AG60" s="4">
        <v>0</v>
      </c>
      <c r="AH60" s="155">
        <f>'12'!P58</f>
        <v>1.5983700000000001</v>
      </c>
      <c r="AI60" s="103"/>
      <c r="AJ60" s="103">
        <v>0</v>
      </c>
      <c r="AK60" s="103">
        <v>0</v>
      </c>
      <c r="AL60" s="103">
        <v>0</v>
      </c>
      <c r="AM60" s="103">
        <v>0</v>
      </c>
      <c r="AN60" s="4" t="s">
        <v>913</v>
      </c>
      <c r="AO60" s="155">
        <f t="shared" si="14"/>
        <v>0</v>
      </c>
      <c r="AP60" s="103">
        <f t="shared" si="15"/>
        <v>0</v>
      </c>
      <c r="AQ60" s="103">
        <f t="shared" si="16"/>
        <v>0</v>
      </c>
      <c r="AR60" s="103">
        <f t="shared" si="17"/>
        <v>0</v>
      </c>
      <c r="AS60" s="103">
        <f t="shared" si="18"/>
        <v>0</v>
      </c>
      <c r="AT60" s="103">
        <f t="shared" si="19"/>
        <v>0</v>
      </c>
      <c r="AU60" s="4">
        <v>0</v>
      </c>
      <c r="AV60" s="155">
        <f>'12'!K58</f>
        <v>0</v>
      </c>
      <c r="AW60" s="103">
        <v>0</v>
      </c>
      <c r="AX60" s="103">
        <v>0</v>
      </c>
      <c r="AY60" s="103">
        <v>0</v>
      </c>
      <c r="AZ60" s="103">
        <v>0</v>
      </c>
      <c r="BA60" s="103">
        <v>0</v>
      </c>
      <c r="BB60" s="4">
        <v>0</v>
      </c>
      <c r="BC60" s="155">
        <f>'12'!M58</f>
        <v>0</v>
      </c>
      <c r="BD60" s="103"/>
      <c r="BE60" s="103">
        <v>0</v>
      </c>
      <c r="BF60" s="103">
        <v>0</v>
      </c>
      <c r="BG60" s="103">
        <v>0</v>
      </c>
      <c r="BH60" s="103">
        <v>0</v>
      </c>
      <c r="BI60" s="4">
        <v>0</v>
      </c>
      <c r="BJ60" s="155">
        <f>'12'!O58</f>
        <v>0</v>
      </c>
      <c r="BK60" s="103">
        <v>0</v>
      </c>
      <c r="BL60" s="103">
        <v>0</v>
      </c>
      <c r="BM60" s="103">
        <v>0</v>
      </c>
      <c r="BN60" s="103">
        <v>0</v>
      </c>
      <c r="BO60" s="103">
        <v>0</v>
      </c>
      <c r="BP60" s="4">
        <v>0</v>
      </c>
      <c r="BQ60" s="155">
        <f>'12'!Q58</f>
        <v>0</v>
      </c>
      <c r="BR60" s="103"/>
      <c r="BS60" s="103">
        <v>0</v>
      </c>
      <c r="BT60" s="103">
        <v>0</v>
      </c>
      <c r="BU60" s="103">
        <v>0</v>
      </c>
      <c r="BV60" s="103">
        <v>0</v>
      </c>
      <c r="BW60" s="4">
        <v>0</v>
      </c>
      <c r="BX60" s="4" t="s">
        <v>913</v>
      </c>
      <c r="BY60" s="155">
        <f t="shared" si="20"/>
        <v>-5.2523699999999991</v>
      </c>
      <c r="BZ60" s="156">
        <f t="shared" si="21"/>
        <v>-100</v>
      </c>
      <c r="CA60" s="4"/>
    </row>
    <row r="61" spans="1:79" ht="22.5" x14ac:dyDescent="0.25">
      <c r="A61" s="130" t="str">
        <f>'10'!A59</f>
        <v>1.2.3.1.</v>
      </c>
      <c r="B61" s="131" t="str">
        <f>'10'!B59</f>
        <v>Реконструкция линий электропередачи, всего, в том числе:</v>
      </c>
      <c r="C61" s="136" t="str">
        <f>'12'!C59</f>
        <v>N-O</v>
      </c>
      <c r="D61" s="155">
        <f>'12'!D59</f>
        <v>7.2963700000000005</v>
      </c>
      <c r="E61" s="155">
        <f t="shared" si="5"/>
        <v>0</v>
      </c>
      <c r="F61" s="155">
        <f t="shared" si="13"/>
        <v>5.2523699999999991</v>
      </c>
      <c r="G61" s="155">
        <f t="shared" si="22"/>
        <v>0</v>
      </c>
      <c r="H61" s="155">
        <f t="shared" si="23"/>
        <v>0</v>
      </c>
      <c r="I61" s="155">
        <f t="shared" si="24"/>
        <v>0.35</v>
      </c>
      <c r="J61" s="155">
        <f t="shared" si="25"/>
        <v>0</v>
      </c>
      <c r="K61" s="155">
        <f t="shared" si="26"/>
        <v>0</v>
      </c>
      <c r="L61" s="4">
        <v>0</v>
      </c>
      <c r="M61" s="103">
        <f>'12'!J59</f>
        <v>0</v>
      </c>
      <c r="N61" s="103">
        <v>0</v>
      </c>
      <c r="O61" s="103">
        <v>0</v>
      </c>
      <c r="P61" s="103">
        <v>0</v>
      </c>
      <c r="Q61" s="103">
        <v>0</v>
      </c>
      <c r="R61" s="103">
        <v>0</v>
      </c>
      <c r="S61" s="4">
        <v>0</v>
      </c>
      <c r="T61" s="155">
        <f>'12'!L59</f>
        <v>0</v>
      </c>
      <c r="U61" s="103">
        <v>0</v>
      </c>
      <c r="V61" s="103">
        <v>0</v>
      </c>
      <c r="W61" s="103">
        <v>0</v>
      </c>
      <c r="X61" s="103">
        <v>0</v>
      </c>
      <c r="Y61" s="103">
        <v>0</v>
      </c>
      <c r="Z61" s="4">
        <v>0</v>
      </c>
      <c r="AA61" s="155">
        <f>'12'!N59</f>
        <v>3.6539999999999995</v>
      </c>
      <c r="AB61" s="103"/>
      <c r="AC61" s="103">
        <v>0</v>
      </c>
      <c r="AD61" s="103">
        <f>AD62</f>
        <v>0.35</v>
      </c>
      <c r="AE61" s="103">
        <v>0</v>
      </c>
      <c r="AF61" s="103">
        <v>0</v>
      </c>
      <c r="AG61" s="4">
        <v>0</v>
      </c>
      <c r="AH61" s="155">
        <f>'12'!P59</f>
        <v>1.5983700000000001</v>
      </c>
      <c r="AI61" s="103"/>
      <c r="AJ61" s="103">
        <v>0</v>
      </c>
      <c r="AK61" s="103">
        <v>0</v>
      </c>
      <c r="AL61" s="103">
        <v>0</v>
      </c>
      <c r="AM61" s="103">
        <v>0</v>
      </c>
      <c r="AN61" s="4" t="s">
        <v>913</v>
      </c>
      <c r="AO61" s="155">
        <f t="shared" si="14"/>
        <v>0</v>
      </c>
      <c r="AP61" s="103">
        <f t="shared" si="15"/>
        <v>0</v>
      </c>
      <c r="AQ61" s="103">
        <f t="shared" si="16"/>
        <v>0</v>
      </c>
      <c r="AR61" s="103">
        <f t="shared" si="17"/>
        <v>0</v>
      </c>
      <c r="AS61" s="103">
        <f t="shared" si="18"/>
        <v>0</v>
      </c>
      <c r="AT61" s="103">
        <f t="shared" si="19"/>
        <v>0</v>
      </c>
      <c r="AU61" s="4">
        <v>0</v>
      </c>
      <c r="AV61" s="155">
        <f>'12'!K59</f>
        <v>0</v>
      </c>
      <c r="AW61" s="103">
        <v>0</v>
      </c>
      <c r="AX61" s="103">
        <v>0</v>
      </c>
      <c r="AY61" s="103">
        <v>0</v>
      </c>
      <c r="AZ61" s="103">
        <v>0</v>
      </c>
      <c r="BA61" s="103">
        <v>0</v>
      </c>
      <c r="BB61" s="4">
        <v>0</v>
      </c>
      <c r="BC61" s="155">
        <f>'12'!M59</f>
        <v>0</v>
      </c>
      <c r="BD61" s="103"/>
      <c r="BE61" s="103">
        <v>0</v>
      </c>
      <c r="BF61" s="103">
        <v>0</v>
      </c>
      <c r="BG61" s="103">
        <v>0</v>
      </c>
      <c r="BH61" s="103">
        <v>0</v>
      </c>
      <c r="BI61" s="4">
        <v>0</v>
      </c>
      <c r="BJ61" s="155">
        <f>'12'!O59</f>
        <v>0</v>
      </c>
      <c r="BK61" s="103">
        <v>0</v>
      </c>
      <c r="BL61" s="103">
        <v>0</v>
      </c>
      <c r="BM61" s="103">
        <v>0</v>
      </c>
      <c r="BN61" s="103">
        <v>0</v>
      </c>
      <c r="BO61" s="103">
        <v>0</v>
      </c>
      <c r="BP61" s="4">
        <v>0</v>
      </c>
      <c r="BQ61" s="155">
        <f>'12'!Q59</f>
        <v>0</v>
      </c>
      <c r="BR61" s="103"/>
      <c r="BS61" s="103">
        <v>0</v>
      </c>
      <c r="BT61" s="103">
        <v>0</v>
      </c>
      <c r="BU61" s="103">
        <v>0</v>
      </c>
      <c r="BV61" s="103">
        <v>0</v>
      </c>
      <c r="BW61" s="4">
        <v>0</v>
      </c>
      <c r="BX61" s="4" t="s">
        <v>913</v>
      </c>
      <c r="BY61" s="155">
        <f t="shared" si="20"/>
        <v>-5.2523699999999991</v>
      </c>
      <c r="BZ61" s="156">
        <f t="shared" si="21"/>
        <v>-100</v>
      </c>
      <c r="CA61" s="4"/>
    </row>
    <row r="62" spans="1:79" ht="22.5" x14ac:dyDescent="0.25">
      <c r="A62" s="130" t="str">
        <f>'10'!A60</f>
        <v>1.2.3.1.1.</v>
      </c>
      <c r="B62" s="131" t="str">
        <f>'10'!B60</f>
        <v>Реконструкция КВЛ-6кВ ТП-95-ТП-26 путем замены участка ВЛ-6кВ на КЛ-6кВ, используя метод ГНБ</v>
      </c>
      <c r="C62" s="136" t="str">
        <f>'12'!C60</f>
        <v>N</v>
      </c>
      <c r="D62" s="155">
        <f>'12'!D60</f>
        <v>3.6539999999999995</v>
      </c>
      <c r="E62" s="155">
        <f t="shared" si="5"/>
        <v>0</v>
      </c>
      <c r="F62" s="155">
        <f t="shared" si="13"/>
        <v>3.6539999999999995</v>
      </c>
      <c r="G62" s="155">
        <f t="shared" si="22"/>
        <v>0</v>
      </c>
      <c r="H62" s="155">
        <f t="shared" si="23"/>
        <v>0</v>
      </c>
      <c r="I62" s="155">
        <f t="shared" si="24"/>
        <v>0.35</v>
      </c>
      <c r="J62" s="155">
        <f t="shared" si="25"/>
        <v>0</v>
      </c>
      <c r="K62" s="155">
        <f t="shared" si="26"/>
        <v>0</v>
      </c>
      <c r="L62" s="4">
        <v>0</v>
      </c>
      <c r="M62" s="103">
        <f>'12'!J60</f>
        <v>0</v>
      </c>
      <c r="N62" s="103">
        <v>0</v>
      </c>
      <c r="O62" s="103">
        <v>0</v>
      </c>
      <c r="P62" s="103">
        <v>0</v>
      </c>
      <c r="Q62" s="103">
        <v>0</v>
      </c>
      <c r="R62" s="103">
        <v>0</v>
      </c>
      <c r="S62" s="4">
        <v>0</v>
      </c>
      <c r="T62" s="155">
        <f>'12'!L60</f>
        <v>0</v>
      </c>
      <c r="U62" s="103">
        <v>0</v>
      </c>
      <c r="V62" s="103">
        <v>0</v>
      </c>
      <c r="W62" s="103">
        <v>0</v>
      </c>
      <c r="X62" s="103">
        <v>0</v>
      </c>
      <c r="Y62" s="103">
        <v>0</v>
      </c>
      <c r="Z62" s="4">
        <v>0</v>
      </c>
      <c r="AA62" s="155">
        <f>'12'!N60</f>
        <v>3.6539999999999995</v>
      </c>
      <c r="AB62" s="103"/>
      <c r="AC62" s="103">
        <v>0</v>
      </c>
      <c r="AD62" s="103">
        <v>0.35</v>
      </c>
      <c r="AE62" s="103">
        <v>0</v>
      </c>
      <c r="AF62" s="103">
        <v>0</v>
      </c>
      <c r="AG62" s="4">
        <v>0</v>
      </c>
      <c r="AH62" s="155">
        <f>'12'!P60</f>
        <v>0</v>
      </c>
      <c r="AI62" s="103"/>
      <c r="AJ62" s="103">
        <v>0</v>
      </c>
      <c r="AK62" s="103">
        <v>0</v>
      </c>
      <c r="AL62" s="103">
        <v>0</v>
      </c>
      <c r="AM62" s="103">
        <v>0</v>
      </c>
      <c r="AN62" s="4" t="s">
        <v>913</v>
      </c>
      <c r="AO62" s="155">
        <f t="shared" si="14"/>
        <v>0</v>
      </c>
      <c r="AP62" s="103">
        <f t="shared" si="15"/>
        <v>0</v>
      </c>
      <c r="AQ62" s="103">
        <f t="shared" si="16"/>
        <v>0</v>
      </c>
      <c r="AR62" s="103">
        <f t="shared" si="17"/>
        <v>0</v>
      </c>
      <c r="AS62" s="103">
        <f t="shared" si="18"/>
        <v>0</v>
      </c>
      <c r="AT62" s="103">
        <f t="shared" si="19"/>
        <v>0</v>
      </c>
      <c r="AU62" s="4">
        <v>0</v>
      </c>
      <c r="AV62" s="155">
        <f>'12'!K60</f>
        <v>0</v>
      </c>
      <c r="AW62" s="103">
        <v>0</v>
      </c>
      <c r="AX62" s="103">
        <v>0</v>
      </c>
      <c r="AY62" s="103">
        <v>0</v>
      </c>
      <c r="AZ62" s="103">
        <v>0</v>
      </c>
      <c r="BA62" s="103">
        <v>0</v>
      </c>
      <c r="BB62" s="4">
        <v>0</v>
      </c>
      <c r="BC62" s="155">
        <f>'12'!M60</f>
        <v>0</v>
      </c>
      <c r="BD62" s="103"/>
      <c r="BE62" s="103">
        <v>0</v>
      </c>
      <c r="BF62" s="103">
        <v>0</v>
      </c>
      <c r="BG62" s="103">
        <v>0</v>
      </c>
      <c r="BH62" s="103">
        <v>0</v>
      </c>
      <c r="BI62" s="4">
        <v>0</v>
      </c>
      <c r="BJ62" s="155">
        <f>'12'!O60</f>
        <v>0</v>
      </c>
      <c r="BK62" s="103">
        <v>0</v>
      </c>
      <c r="BL62" s="103">
        <v>0</v>
      </c>
      <c r="BM62" s="103">
        <v>0</v>
      </c>
      <c r="BN62" s="103">
        <v>0</v>
      </c>
      <c r="BO62" s="103">
        <v>0</v>
      </c>
      <c r="BP62" s="4">
        <v>0</v>
      </c>
      <c r="BQ62" s="155">
        <f>'12'!Q60</f>
        <v>0</v>
      </c>
      <c r="BR62" s="103"/>
      <c r="BS62" s="103">
        <v>0</v>
      </c>
      <c r="BT62" s="103">
        <v>0</v>
      </c>
      <c r="BU62" s="103">
        <v>0</v>
      </c>
      <c r="BV62" s="103">
        <v>0</v>
      </c>
      <c r="BW62" s="4">
        <v>0</v>
      </c>
      <c r="BX62" s="4" t="s">
        <v>913</v>
      </c>
      <c r="BY62" s="155">
        <f t="shared" si="20"/>
        <v>-3.6539999999999995</v>
      </c>
      <c r="BZ62" s="156">
        <f t="shared" si="21"/>
        <v>-100</v>
      </c>
      <c r="CA62" s="4"/>
    </row>
    <row r="63" spans="1:79" ht="22.5" x14ac:dyDescent="0.25">
      <c r="A63" s="130" t="str">
        <f>'10'!A61</f>
        <v>1.2.3.1.2.</v>
      </c>
      <c r="B63" s="131" t="str">
        <f>'10'!B61</f>
        <v>Разработка проектно-сметной документации  "Строительство КЛ-6,0кВ РП8-КТП150 с участком ГНБ" (п.Гидромеханизации)</v>
      </c>
      <c r="C63" s="136" t="str">
        <f>'12'!C61</f>
        <v>N</v>
      </c>
      <c r="D63" s="155">
        <f>'12'!D61</f>
        <v>1.5983700000000001</v>
      </c>
      <c r="E63" s="155">
        <f t="shared" si="5"/>
        <v>0</v>
      </c>
      <c r="F63" s="155">
        <f t="shared" si="13"/>
        <v>1.5983700000000001</v>
      </c>
      <c r="G63" s="155">
        <f t="shared" si="22"/>
        <v>0</v>
      </c>
      <c r="H63" s="155">
        <f t="shared" si="23"/>
        <v>0</v>
      </c>
      <c r="I63" s="155">
        <f t="shared" si="24"/>
        <v>0</v>
      </c>
      <c r="J63" s="155">
        <f t="shared" si="25"/>
        <v>0</v>
      </c>
      <c r="K63" s="155">
        <f t="shared" si="26"/>
        <v>0</v>
      </c>
      <c r="L63" s="4">
        <v>0</v>
      </c>
      <c r="M63" s="103">
        <f>'12'!J61</f>
        <v>0</v>
      </c>
      <c r="N63" s="103">
        <v>0</v>
      </c>
      <c r="O63" s="103">
        <v>0</v>
      </c>
      <c r="P63" s="103">
        <v>0</v>
      </c>
      <c r="Q63" s="103">
        <v>0</v>
      </c>
      <c r="R63" s="103">
        <v>0</v>
      </c>
      <c r="S63" s="4">
        <v>0</v>
      </c>
      <c r="T63" s="155">
        <f>'12'!L61</f>
        <v>0</v>
      </c>
      <c r="U63" s="103">
        <v>0</v>
      </c>
      <c r="V63" s="103">
        <v>0</v>
      </c>
      <c r="W63" s="103">
        <v>0</v>
      </c>
      <c r="X63" s="103">
        <v>0</v>
      </c>
      <c r="Y63" s="103">
        <v>0</v>
      </c>
      <c r="Z63" s="4">
        <v>0</v>
      </c>
      <c r="AA63" s="155">
        <f>'12'!N61</f>
        <v>0</v>
      </c>
      <c r="AB63" s="103"/>
      <c r="AC63" s="103">
        <v>0</v>
      </c>
      <c r="AD63" s="103">
        <v>0</v>
      </c>
      <c r="AE63" s="103">
        <v>0</v>
      </c>
      <c r="AF63" s="103">
        <v>0</v>
      </c>
      <c r="AG63" s="4">
        <v>0</v>
      </c>
      <c r="AH63" s="155">
        <f>'12'!P61</f>
        <v>1.5983700000000001</v>
      </c>
      <c r="AI63" s="103"/>
      <c r="AJ63" s="103">
        <v>0</v>
      </c>
      <c r="AK63" s="103">
        <v>0</v>
      </c>
      <c r="AL63" s="103">
        <v>0</v>
      </c>
      <c r="AM63" s="103">
        <v>0</v>
      </c>
      <c r="AN63" s="4" t="s">
        <v>913</v>
      </c>
      <c r="AO63" s="155">
        <f t="shared" si="14"/>
        <v>0</v>
      </c>
      <c r="AP63" s="103">
        <f t="shared" si="15"/>
        <v>0</v>
      </c>
      <c r="AQ63" s="103">
        <f t="shared" si="16"/>
        <v>0</v>
      </c>
      <c r="AR63" s="103">
        <f t="shared" si="17"/>
        <v>0</v>
      </c>
      <c r="AS63" s="103">
        <f t="shared" si="18"/>
        <v>0</v>
      </c>
      <c r="AT63" s="103">
        <f t="shared" si="19"/>
        <v>0</v>
      </c>
      <c r="AU63" s="4">
        <v>0</v>
      </c>
      <c r="AV63" s="155">
        <f>'12'!K61</f>
        <v>0</v>
      </c>
      <c r="AW63" s="103">
        <v>0</v>
      </c>
      <c r="AX63" s="103">
        <v>0</v>
      </c>
      <c r="AY63" s="103">
        <v>0</v>
      </c>
      <c r="AZ63" s="103">
        <v>0</v>
      </c>
      <c r="BA63" s="103">
        <v>0</v>
      </c>
      <c r="BB63" s="4">
        <v>0</v>
      </c>
      <c r="BC63" s="155">
        <f>'12'!M61</f>
        <v>0</v>
      </c>
      <c r="BD63" s="103"/>
      <c r="BE63" s="103">
        <v>0</v>
      </c>
      <c r="BF63" s="103">
        <v>0</v>
      </c>
      <c r="BG63" s="103">
        <v>0</v>
      </c>
      <c r="BH63" s="103">
        <v>0</v>
      </c>
      <c r="BI63" s="4">
        <v>0</v>
      </c>
      <c r="BJ63" s="155">
        <f>'12'!O61</f>
        <v>0</v>
      </c>
      <c r="BK63" s="103">
        <v>0</v>
      </c>
      <c r="BL63" s="103">
        <v>0</v>
      </c>
      <c r="BM63" s="103">
        <v>0</v>
      </c>
      <c r="BN63" s="103">
        <v>0</v>
      </c>
      <c r="BO63" s="103">
        <v>0</v>
      </c>
      <c r="BP63" s="4">
        <v>0</v>
      </c>
      <c r="BQ63" s="155">
        <f>'12'!Q61</f>
        <v>0</v>
      </c>
      <c r="BR63" s="103"/>
      <c r="BS63" s="103">
        <v>0</v>
      </c>
      <c r="BT63" s="103">
        <v>0</v>
      </c>
      <c r="BU63" s="103">
        <v>0</v>
      </c>
      <c r="BV63" s="103">
        <v>0</v>
      </c>
      <c r="BW63" s="4">
        <v>0</v>
      </c>
      <c r="BX63" s="4" t="s">
        <v>913</v>
      </c>
      <c r="BY63" s="155">
        <f t="shared" si="20"/>
        <v>-1.5983700000000001</v>
      </c>
      <c r="BZ63" s="156">
        <f t="shared" si="21"/>
        <v>-100</v>
      </c>
      <c r="CA63" s="4"/>
    </row>
    <row r="64" spans="1:79" ht="22.5" x14ac:dyDescent="0.25">
      <c r="A64" s="130" t="str">
        <f>'10'!A62</f>
        <v>1.2.3.1.3.</v>
      </c>
      <c r="B64" s="131" t="str">
        <f>'10'!B62</f>
        <v>Реконструкция ВЛ-6кВ ТП-112-ТП-166 с заменой провода и опор</v>
      </c>
      <c r="C64" s="136" t="str">
        <f>'12'!C62</f>
        <v>O</v>
      </c>
      <c r="D64" s="155">
        <f>'12'!D62</f>
        <v>2.044</v>
      </c>
      <c r="E64" s="155">
        <f t="shared" si="5"/>
        <v>0</v>
      </c>
      <c r="F64" s="155">
        <f t="shared" si="13"/>
        <v>0</v>
      </c>
      <c r="G64" s="155">
        <f t="shared" si="22"/>
        <v>0</v>
      </c>
      <c r="H64" s="155">
        <f t="shared" si="23"/>
        <v>0</v>
      </c>
      <c r="I64" s="155">
        <f t="shared" si="24"/>
        <v>0</v>
      </c>
      <c r="J64" s="155">
        <f t="shared" si="25"/>
        <v>0</v>
      </c>
      <c r="K64" s="155">
        <f t="shared" si="26"/>
        <v>0</v>
      </c>
      <c r="L64" s="4">
        <v>0</v>
      </c>
      <c r="M64" s="103">
        <f>'12'!J62</f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4">
        <v>0</v>
      </c>
      <c r="T64" s="155">
        <f>'12'!L62</f>
        <v>0</v>
      </c>
      <c r="U64" s="103">
        <v>0</v>
      </c>
      <c r="V64" s="103">
        <v>0</v>
      </c>
      <c r="W64" s="103">
        <v>0</v>
      </c>
      <c r="X64" s="103">
        <v>0</v>
      </c>
      <c r="Y64" s="103">
        <v>0</v>
      </c>
      <c r="Z64" s="4">
        <v>0</v>
      </c>
      <c r="AA64" s="155">
        <f>'12'!N62</f>
        <v>0</v>
      </c>
      <c r="AB64" s="103"/>
      <c r="AC64" s="103">
        <v>0</v>
      </c>
      <c r="AD64" s="103">
        <v>0</v>
      </c>
      <c r="AE64" s="103">
        <v>0</v>
      </c>
      <c r="AF64" s="103">
        <v>0</v>
      </c>
      <c r="AG64" s="4">
        <v>0</v>
      </c>
      <c r="AH64" s="155">
        <f>'12'!P62</f>
        <v>0</v>
      </c>
      <c r="AI64" s="103"/>
      <c r="AJ64" s="103">
        <v>0</v>
      </c>
      <c r="AK64" s="103">
        <v>0</v>
      </c>
      <c r="AL64" s="103">
        <v>0</v>
      </c>
      <c r="AM64" s="103">
        <v>0</v>
      </c>
      <c r="AN64" s="4" t="s">
        <v>913</v>
      </c>
      <c r="AO64" s="155">
        <f t="shared" si="14"/>
        <v>0</v>
      </c>
      <c r="AP64" s="103">
        <f t="shared" si="15"/>
        <v>0</v>
      </c>
      <c r="AQ64" s="103">
        <f t="shared" si="16"/>
        <v>0</v>
      </c>
      <c r="AR64" s="103">
        <f t="shared" si="17"/>
        <v>0</v>
      </c>
      <c r="AS64" s="103">
        <f t="shared" si="18"/>
        <v>0</v>
      </c>
      <c r="AT64" s="103">
        <f t="shared" si="19"/>
        <v>0</v>
      </c>
      <c r="AU64" s="4">
        <v>0</v>
      </c>
      <c r="AV64" s="155">
        <f>'12'!K62</f>
        <v>0</v>
      </c>
      <c r="AW64" s="103">
        <v>0</v>
      </c>
      <c r="AX64" s="103">
        <v>0</v>
      </c>
      <c r="AY64" s="103">
        <v>0</v>
      </c>
      <c r="AZ64" s="103">
        <v>0</v>
      </c>
      <c r="BA64" s="103">
        <v>0</v>
      </c>
      <c r="BB64" s="4">
        <v>0</v>
      </c>
      <c r="BC64" s="155">
        <f>'12'!M62</f>
        <v>0</v>
      </c>
      <c r="BD64" s="103"/>
      <c r="BE64" s="103">
        <v>0</v>
      </c>
      <c r="BF64" s="103">
        <v>0</v>
      </c>
      <c r="BG64" s="103">
        <v>0</v>
      </c>
      <c r="BH64" s="103">
        <v>0</v>
      </c>
      <c r="BI64" s="4">
        <v>0</v>
      </c>
      <c r="BJ64" s="155">
        <f>'12'!O62</f>
        <v>0</v>
      </c>
      <c r="BK64" s="103">
        <v>0</v>
      </c>
      <c r="BL64" s="103">
        <v>0</v>
      </c>
      <c r="BM64" s="103">
        <v>0</v>
      </c>
      <c r="BN64" s="103">
        <v>0</v>
      </c>
      <c r="BO64" s="103">
        <v>0</v>
      </c>
      <c r="BP64" s="4">
        <v>0</v>
      </c>
      <c r="BQ64" s="155">
        <f>'12'!Q62</f>
        <v>0</v>
      </c>
      <c r="BR64" s="103"/>
      <c r="BS64" s="103">
        <v>0</v>
      </c>
      <c r="BT64" s="103">
        <v>0</v>
      </c>
      <c r="BU64" s="103">
        <v>0</v>
      </c>
      <c r="BV64" s="103">
        <v>0</v>
      </c>
      <c r="BW64" s="4">
        <v>0</v>
      </c>
      <c r="BX64" s="4" t="s">
        <v>913</v>
      </c>
      <c r="BY64" s="155">
        <f t="shared" si="20"/>
        <v>0</v>
      </c>
      <c r="BZ64" s="156">
        <f t="shared" si="21"/>
        <v>0</v>
      </c>
      <c r="CA64" s="4"/>
    </row>
    <row r="65" spans="1:79" ht="22.5" x14ac:dyDescent="0.25">
      <c r="A65" s="130" t="str">
        <f>'10'!A63</f>
        <v>1.2.3.2.</v>
      </c>
      <c r="B65" s="131" t="str">
        <f>'10'!B63</f>
        <v>Модернизация, техническое перевооружение линий электропередачи, всего, в том числе:</v>
      </c>
      <c r="C65" s="136" t="str">
        <f>'12'!C63</f>
        <v>M-O</v>
      </c>
      <c r="D65" s="155" t="str">
        <f>'12'!D63</f>
        <v>нд</v>
      </c>
      <c r="E65" s="155">
        <f t="shared" si="5"/>
        <v>0</v>
      </c>
      <c r="F65" s="155">
        <f t="shared" si="13"/>
        <v>0</v>
      </c>
      <c r="G65" s="155">
        <f t="shared" si="22"/>
        <v>0</v>
      </c>
      <c r="H65" s="155">
        <f t="shared" si="23"/>
        <v>0</v>
      </c>
      <c r="I65" s="155">
        <f t="shared" si="24"/>
        <v>0</v>
      </c>
      <c r="J65" s="155">
        <f t="shared" si="25"/>
        <v>0</v>
      </c>
      <c r="K65" s="155">
        <f t="shared" si="26"/>
        <v>0</v>
      </c>
      <c r="L65" s="4">
        <v>0</v>
      </c>
      <c r="M65" s="103">
        <f>'12'!J63</f>
        <v>0</v>
      </c>
      <c r="N65" s="103">
        <v>0</v>
      </c>
      <c r="O65" s="103">
        <v>0</v>
      </c>
      <c r="P65" s="103">
        <v>0</v>
      </c>
      <c r="Q65" s="103">
        <v>0</v>
      </c>
      <c r="R65" s="103">
        <v>0</v>
      </c>
      <c r="S65" s="4">
        <v>0</v>
      </c>
      <c r="T65" s="155">
        <f>'12'!L63</f>
        <v>0</v>
      </c>
      <c r="U65" s="103">
        <v>0</v>
      </c>
      <c r="V65" s="103">
        <v>0</v>
      </c>
      <c r="W65" s="103">
        <v>0</v>
      </c>
      <c r="X65" s="103">
        <v>0</v>
      </c>
      <c r="Y65" s="103">
        <v>0</v>
      </c>
      <c r="Z65" s="4">
        <v>0</v>
      </c>
      <c r="AA65" s="155">
        <f>'12'!N63</f>
        <v>0</v>
      </c>
      <c r="AB65" s="103"/>
      <c r="AC65" s="103">
        <v>0</v>
      </c>
      <c r="AD65" s="103">
        <v>0</v>
      </c>
      <c r="AE65" s="103">
        <v>0</v>
      </c>
      <c r="AF65" s="103">
        <v>0</v>
      </c>
      <c r="AG65" s="4">
        <v>0</v>
      </c>
      <c r="AH65" s="155">
        <f>'12'!P63</f>
        <v>0</v>
      </c>
      <c r="AI65" s="103"/>
      <c r="AJ65" s="103">
        <v>0</v>
      </c>
      <c r="AK65" s="103">
        <v>0</v>
      </c>
      <c r="AL65" s="103">
        <v>0</v>
      </c>
      <c r="AM65" s="103">
        <v>0</v>
      </c>
      <c r="AN65" s="4" t="s">
        <v>913</v>
      </c>
      <c r="AO65" s="155">
        <f t="shared" si="14"/>
        <v>0</v>
      </c>
      <c r="AP65" s="103">
        <f t="shared" si="15"/>
        <v>0</v>
      </c>
      <c r="AQ65" s="103">
        <f t="shared" si="16"/>
        <v>0</v>
      </c>
      <c r="AR65" s="103">
        <f t="shared" si="17"/>
        <v>0</v>
      </c>
      <c r="AS65" s="103">
        <f t="shared" si="18"/>
        <v>0</v>
      </c>
      <c r="AT65" s="103">
        <f t="shared" si="19"/>
        <v>0</v>
      </c>
      <c r="AU65" s="4">
        <v>0</v>
      </c>
      <c r="AV65" s="155">
        <f>'12'!K63</f>
        <v>0</v>
      </c>
      <c r="AW65" s="103">
        <v>0</v>
      </c>
      <c r="AX65" s="103">
        <v>0</v>
      </c>
      <c r="AY65" s="103">
        <v>0</v>
      </c>
      <c r="AZ65" s="103">
        <v>0</v>
      </c>
      <c r="BA65" s="103">
        <v>0</v>
      </c>
      <c r="BB65" s="4">
        <v>0</v>
      </c>
      <c r="BC65" s="155">
        <f>'12'!M63</f>
        <v>0</v>
      </c>
      <c r="BD65" s="103"/>
      <c r="BE65" s="103">
        <v>0</v>
      </c>
      <c r="BF65" s="103">
        <v>0</v>
      </c>
      <c r="BG65" s="103">
        <v>0</v>
      </c>
      <c r="BH65" s="103">
        <v>0</v>
      </c>
      <c r="BI65" s="4">
        <v>0</v>
      </c>
      <c r="BJ65" s="155">
        <f>'12'!O63</f>
        <v>0</v>
      </c>
      <c r="BK65" s="103">
        <v>0</v>
      </c>
      <c r="BL65" s="103">
        <v>0</v>
      </c>
      <c r="BM65" s="103">
        <v>0</v>
      </c>
      <c r="BN65" s="103">
        <v>0</v>
      </c>
      <c r="BO65" s="103">
        <v>0</v>
      </c>
      <c r="BP65" s="4">
        <v>0</v>
      </c>
      <c r="BQ65" s="155">
        <f>'12'!Q63</f>
        <v>0</v>
      </c>
      <c r="BR65" s="103"/>
      <c r="BS65" s="103">
        <v>0</v>
      </c>
      <c r="BT65" s="103">
        <v>0</v>
      </c>
      <c r="BU65" s="103">
        <v>0</v>
      </c>
      <c r="BV65" s="103">
        <v>0</v>
      </c>
      <c r="BW65" s="4">
        <v>0</v>
      </c>
      <c r="BX65" s="4" t="s">
        <v>913</v>
      </c>
      <c r="BY65" s="155">
        <f t="shared" si="20"/>
        <v>0</v>
      </c>
      <c r="BZ65" s="156">
        <f t="shared" si="21"/>
        <v>0</v>
      </c>
      <c r="CA65" s="4"/>
    </row>
    <row r="66" spans="1:79" ht="22.5" x14ac:dyDescent="0.25">
      <c r="A66" s="130" t="str">
        <f>'10'!A64</f>
        <v>1.2.4.</v>
      </c>
      <c r="B66" s="131" t="str">
        <f>'10'!B64</f>
        <v>Развитие и модернизация учета электрической энергии (мощности), всего, в том числе:</v>
      </c>
      <c r="C66" s="136" t="str">
        <f>'12'!C64</f>
        <v>M-O</v>
      </c>
      <c r="D66" s="155">
        <f>'12'!D64</f>
        <v>48.674250000000001</v>
      </c>
      <c r="E66" s="155">
        <f t="shared" si="5"/>
        <v>0</v>
      </c>
      <c r="F66" s="155">
        <f t="shared" si="13"/>
        <v>14.982230000000001</v>
      </c>
      <c r="G66" s="155">
        <f t="shared" si="22"/>
        <v>0</v>
      </c>
      <c r="H66" s="155">
        <f t="shared" si="23"/>
        <v>0</v>
      </c>
      <c r="I66" s="155">
        <f t="shared" si="24"/>
        <v>0</v>
      </c>
      <c r="J66" s="155">
        <f t="shared" si="25"/>
        <v>0</v>
      </c>
      <c r="K66" s="155">
        <f t="shared" si="26"/>
        <v>0</v>
      </c>
      <c r="L66" s="4">
        <v>0</v>
      </c>
      <c r="M66" s="103">
        <f>'12'!J64</f>
        <v>0</v>
      </c>
      <c r="N66" s="103">
        <v>0</v>
      </c>
      <c r="O66" s="103">
        <v>0</v>
      </c>
      <c r="P66" s="103">
        <v>0</v>
      </c>
      <c r="Q66" s="103">
        <v>0</v>
      </c>
      <c r="R66" s="103">
        <v>0</v>
      </c>
      <c r="S66" s="4">
        <v>0</v>
      </c>
      <c r="T66" s="155">
        <f>'12'!L64</f>
        <v>4.9940766666666674</v>
      </c>
      <c r="U66" s="103">
        <v>0</v>
      </c>
      <c r="V66" s="103">
        <v>0</v>
      </c>
      <c r="W66" s="103">
        <v>0</v>
      </c>
      <c r="X66" s="103">
        <v>0</v>
      </c>
      <c r="Y66" s="103">
        <v>0</v>
      </c>
      <c r="Z66" s="4">
        <v>0</v>
      </c>
      <c r="AA66" s="155">
        <f>'12'!N64</f>
        <v>4.9940766666666674</v>
      </c>
      <c r="AB66" s="103"/>
      <c r="AC66" s="103">
        <v>0</v>
      </c>
      <c r="AD66" s="103">
        <v>0</v>
      </c>
      <c r="AE66" s="103">
        <v>0</v>
      </c>
      <c r="AF66" s="103">
        <v>0</v>
      </c>
      <c r="AG66" s="4">
        <v>0</v>
      </c>
      <c r="AH66" s="155">
        <f>'12'!P64</f>
        <v>4.9940766666666674</v>
      </c>
      <c r="AI66" s="103"/>
      <c r="AJ66" s="103">
        <v>0</v>
      </c>
      <c r="AK66" s="103">
        <v>0</v>
      </c>
      <c r="AL66" s="103">
        <v>0</v>
      </c>
      <c r="AM66" s="103">
        <v>0</v>
      </c>
      <c r="AN66" s="4" t="s">
        <v>913</v>
      </c>
      <c r="AO66" s="155">
        <f t="shared" si="14"/>
        <v>5.4880949499999998</v>
      </c>
      <c r="AP66" s="103">
        <f t="shared" si="15"/>
        <v>0</v>
      </c>
      <c r="AQ66" s="103">
        <f t="shared" si="16"/>
        <v>0</v>
      </c>
      <c r="AR66" s="103">
        <f t="shared" si="17"/>
        <v>0</v>
      </c>
      <c r="AS66" s="103">
        <f t="shared" si="18"/>
        <v>0</v>
      </c>
      <c r="AT66" s="103">
        <f t="shared" si="19"/>
        <v>0</v>
      </c>
      <c r="AU66" s="4">
        <v>0</v>
      </c>
      <c r="AV66" s="155">
        <f>'12'!K64</f>
        <v>0.57776081999999995</v>
      </c>
      <c r="AW66" s="103">
        <v>0</v>
      </c>
      <c r="AX66" s="103">
        <v>0</v>
      </c>
      <c r="AY66" s="103">
        <v>0</v>
      </c>
      <c r="AZ66" s="103">
        <v>0</v>
      </c>
      <c r="BA66" s="103">
        <v>0</v>
      </c>
      <c r="BB66" s="4">
        <v>0</v>
      </c>
      <c r="BC66" s="155">
        <f>'12'!M64</f>
        <v>1.71999079</v>
      </c>
      <c r="BD66" s="103"/>
      <c r="BE66" s="103">
        <v>0</v>
      </c>
      <c r="BF66" s="103">
        <v>0</v>
      </c>
      <c r="BG66" s="103">
        <v>0</v>
      </c>
      <c r="BH66" s="103">
        <v>0</v>
      </c>
      <c r="BI66" s="4">
        <v>0</v>
      </c>
      <c r="BJ66" s="155">
        <f>'12'!O64</f>
        <v>3.1903433400000001</v>
      </c>
      <c r="BK66" s="103">
        <v>0</v>
      </c>
      <c r="BL66" s="103">
        <v>0</v>
      </c>
      <c r="BM66" s="103">
        <v>0</v>
      </c>
      <c r="BN66" s="103">
        <v>0</v>
      </c>
      <c r="BO66" s="103">
        <v>0</v>
      </c>
      <c r="BP66" s="4">
        <v>0</v>
      </c>
      <c r="BQ66" s="155">
        <f>'12'!Q64</f>
        <v>0</v>
      </c>
      <c r="BR66" s="103"/>
      <c r="BS66" s="103">
        <v>0</v>
      </c>
      <c r="BT66" s="103">
        <v>0</v>
      </c>
      <c r="BU66" s="103">
        <v>0</v>
      </c>
      <c r="BV66" s="103">
        <v>0</v>
      </c>
      <c r="BW66" s="4">
        <v>0</v>
      </c>
      <c r="BX66" s="4" t="s">
        <v>913</v>
      </c>
      <c r="BY66" s="155">
        <f t="shared" si="20"/>
        <v>-9.4941350500000006</v>
      </c>
      <c r="BZ66" s="156">
        <f t="shared" si="21"/>
        <v>-63.369305170191616</v>
      </c>
      <c r="CA66" s="4"/>
    </row>
    <row r="67" spans="1:79" ht="22.5" x14ac:dyDescent="0.25">
      <c r="A67" s="130" t="str">
        <f>'10'!A65</f>
        <v>1.2.4.1.</v>
      </c>
      <c r="B67" s="131" t="str">
        <f>'10'!B65</f>
        <v>Установка приборов учета на фидерах, ТП, РП</v>
      </c>
      <c r="C67" s="136" t="str">
        <f>'12'!C65</f>
        <v>M-O</v>
      </c>
      <c r="D67" s="155">
        <f>'12'!D65</f>
        <v>48.674250000000001</v>
      </c>
      <c r="E67" s="155">
        <f t="shared" si="5"/>
        <v>0</v>
      </c>
      <c r="F67" s="155">
        <f t="shared" si="13"/>
        <v>14.982230000000001</v>
      </c>
      <c r="G67" s="155">
        <f t="shared" si="22"/>
        <v>0</v>
      </c>
      <c r="H67" s="155">
        <f t="shared" si="23"/>
        <v>0</v>
      </c>
      <c r="I67" s="155">
        <f t="shared" si="24"/>
        <v>0</v>
      </c>
      <c r="J67" s="155">
        <f t="shared" si="25"/>
        <v>0</v>
      </c>
      <c r="K67" s="155">
        <f t="shared" si="26"/>
        <v>0</v>
      </c>
      <c r="L67" s="4">
        <v>0</v>
      </c>
      <c r="M67" s="103">
        <f>'12'!J65</f>
        <v>0</v>
      </c>
      <c r="N67" s="103">
        <v>0</v>
      </c>
      <c r="O67" s="103">
        <v>0</v>
      </c>
      <c r="P67" s="103">
        <v>0</v>
      </c>
      <c r="Q67" s="103">
        <v>0</v>
      </c>
      <c r="R67" s="103">
        <v>0</v>
      </c>
      <c r="S67" s="4">
        <v>0</v>
      </c>
      <c r="T67" s="155">
        <f>'12'!L65</f>
        <v>4.9940766666666674</v>
      </c>
      <c r="U67" s="103">
        <v>0</v>
      </c>
      <c r="V67" s="103">
        <v>0</v>
      </c>
      <c r="W67" s="103">
        <v>0</v>
      </c>
      <c r="X67" s="103">
        <v>0</v>
      </c>
      <c r="Y67" s="103">
        <v>0</v>
      </c>
      <c r="Z67" s="4">
        <v>0</v>
      </c>
      <c r="AA67" s="155">
        <f>'12'!N65</f>
        <v>4.9940766666666674</v>
      </c>
      <c r="AB67" s="103"/>
      <c r="AC67" s="103">
        <v>0</v>
      </c>
      <c r="AD67" s="103">
        <v>0</v>
      </c>
      <c r="AE67" s="103">
        <v>0</v>
      </c>
      <c r="AF67" s="103">
        <v>0</v>
      </c>
      <c r="AG67" s="4">
        <v>0</v>
      </c>
      <c r="AH67" s="155">
        <f>'12'!P65</f>
        <v>4.9940766666666674</v>
      </c>
      <c r="AI67" s="103"/>
      <c r="AJ67" s="103">
        <v>0</v>
      </c>
      <c r="AK67" s="103">
        <v>0</v>
      </c>
      <c r="AL67" s="103">
        <v>0</v>
      </c>
      <c r="AM67" s="103">
        <v>0</v>
      </c>
      <c r="AN67" s="4" t="s">
        <v>913</v>
      </c>
      <c r="AO67" s="155">
        <f t="shared" si="14"/>
        <v>5.4880949499999998</v>
      </c>
      <c r="AP67" s="103">
        <f t="shared" si="15"/>
        <v>0</v>
      </c>
      <c r="AQ67" s="103">
        <f t="shared" si="16"/>
        <v>0</v>
      </c>
      <c r="AR67" s="103">
        <f t="shared" si="17"/>
        <v>0</v>
      </c>
      <c r="AS67" s="103">
        <f t="shared" si="18"/>
        <v>0</v>
      </c>
      <c r="AT67" s="103">
        <f t="shared" si="19"/>
        <v>0</v>
      </c>
      <c r="AU67" s="4">
        <v>0</v>
      </c>
      <c r="AV67" s="155">
        <f>'12'!K65</f>
        <v>0.57776081999999995</v>
      </c>
      <c r="AW67" s="103">
        <v>0</v>
      </c>
      <c r="AX67" s="103">
        <v>0</v>
      </c>
      <c r="AY67" s="103">
        <v>0</v>
      </c>
      <c r="AZ67" s="103">
        <v>0</v>
      </c>
      <c r="BA67" s="103">
        <v>0</v>
      </c>
      <c r="BB67" s="4">
        <v>0</v>
      </c>
      <c r="BC67" s="155">
        <f>'12'!M65</f>
        <v>1.71999079</v>
      </c>
      <c r="BD67" s="103"/>
      <c r="BE67" s="103">
        <v>0</v>
      </c>
      <c r="BF67" s="103">
        <v>0</v>
      </c>
      <c r="BG67" s="103">
        <v>0</v>
      </c>
      <c r="BH67" s="103">
        <v>0</v>
      </c>
      <c r="BI67" s="4">
        <v>0</v>
      </c>
      <c r="BJ67" s="155">
        <f>'12'!O65</f>
        <v>3.1903433400000001</v>
      </c>
      <c r="BK67" s="103">
        <v>0</v>
      </c>
      <c r="BL67" s="103">
        <v>0</v>
      </c>
      <c r="BM67" s="103">
        <v>0</v>
      </c>
      <c r="BN67" s="103">
        <v>0</v>
      </c>
      <c r="BO67" s="103">
        <v>0</v>
      </c>
      <c r="BP67" s="4">
        <v>0</v>
      </c>
      <c r="BQ67" s="155">
        <f>'12'!Q65</f>
        <v>0</v>
      </c>
      <c r="BR67" s="103"/>
      <c r="BS67" s="103">
        <v>0</v>
      </c>
      <c r="BT67" s="103">
        <v>0</v>
      </c>
      <c r="BU67" s="103">
        <v>0</v>
      </c>
      <c r="BV67" s="103">
        <v>0</v>
      </c>
      <c r="BW67" s="4">
        <v>0</v>
      </c>
      <c r="BX67" s="4" t="s">
        <v>913</v>
      </c>
      <c r="BY67" s="155">
        <f t="shared" si="20"/>
        <v>-9.4941350500000006</v>
      </c>
      <c r="BZ67" s="156">
        <f t="shared" si="21"/>
        <v>-63.369305170191616</v>
      </c>
      <c r="CA67" s="4"/>
    </row>
    <row r="68" spans="1:79" ht="22.5" x14ac:dyDescent="0.25">
      <c r="A68" s="130" t="str">
        <f>'10'!A66</f>
        <v>1.4.</v>
      </c>
      <c r="B68" s="131" t="str">
        <f>'10'!B66</f>
        <v>Прочее новое строительство объектов электросетевого хозяйства, всего, в том числе:</v>
      </c>
      <c r="C68" s="136" t="str">
        <f>'12'!C66</f>
        <v>N-O</v>
      </c>
      <c r="D68" s="155">
        <f>'12'!D66</f>
        <v>13.423999999999999</v>
      </c>
      <c r="E68" s="155">
        <f t="shared" si="5"/>
        <v>0</v>
      </c>
      <c r="F68" s="155">
        <f t="shared" si="13"/>
        <v>9.2620000000000005</v>
      </c>
      <c r="G68" s="155">
        <f t="shared" si="22"/>
        <v>0.4</v>
      </c>
      <c r="H68" s="155">
        <f t="shared" si="23"/>
        <v>0</v>
      </c>
      <c r="I68" s="155">
        <f t="shared" si="24"/>
        <v>1.2150000000000001</v>
      </c>
      <c r="J68" s="155">
        <f t="shared" si="25"/>
        <v>0</v>
      </c>
      <c r="K68" s="155">
        <f t="shared" si="26"/>
        <v>0</v>
      </c>
      <c r="L68" s="4">
        <v>0</v>
      </c>
      <c r="M68" s="103">
        <f>'12'!J66</f>
        <v>0</v>
      </c>
      <c r="N68" s="103">
        <v>0</v>
      </c>
      <c r="O68" s="103">
        <v>0</v>
      </c>
      <c r="P68" s="103">
        <v>0</v>
      </c>
      <c r="Q68" s="103">
        <v>0</v>
      </c>
      <c r="R68" s="103">
        <v>0</v>
      </c>
      <c r="S68" s="4">
        <v>0</v>
      </c>
      <c r="T68" s="155">
        <f>'12'!L66</f>
        <v>0</v>
      </c>
      <c r="U68" s="103">
        <v>0</v>
      </c>
      <c r="V68" s="103">
        <v>0</v>
      </c>
      <c r="W68" s="103">
        <v>0</v>
      </c>
      <c r="X68" s="103">
        <v>0</v>
      </c>
      <c r="Y68" s="103">
        <v>0</v>
      </c>
      <c r="Z68" s="4">
        <v>0</v>
      </c>
      <c r="AA68" s="155">
        <f>'12'!N66</f>
        <v>9.2620000000000005</v>
      </c>
      <c r="AB68" s="103">
        <v>0.4</v>
      </c>
      <c r="AC68" s="103">
        <v>0</v>
      </c>
      <c r="AD68" s="103">
        <f>AD70+AD71+AD72</f>
        <v>1.2150000000000001</v>
      </c>
      <c r="AE68" s="103">
        <v>0</v>
      </c>
      <c r="AF68" s="103">
        <v>0</v>
      </c>
      <c r="AG68" s="4">
        <v>0</v>
      </c>
      <c r="AH68" s="155">
        <f>'12'!P66</f>
        <v>0</v>
      </c>
      <c r="AI68" s="103"/>
      <c r="AJ68" s="103">
        <v>0</v>
      </c>
      <c r="AK68" s="103">
        <v>0</v>
      </c>
      <c r="AL68" s="103">
        <v>0</v>
      </c>
      <c r="AM68" s="103">
        <v>0</v>
      </c>
      <c r="AN68" s="4" t="s">
        <v>913</v>
      </c>
      <c r="AO68" s="155">
        <f t="shared" si="14"/>
        <v>0</v>
      </c>
      <c r="AP68" s="103">
        <f t="shared" si="15"/>
        <v>0</v>
      </c>
      <c r="AQ68" s="103">
        <f t="shared" si="16"/>
        <v>0</v>
      </c>
      <c r="AR68" s="103">
        <f t="shared" si="17"/>
        <v>0</v>
      </c>
      <c r="AS68" s="103">
        <f t="shared" si="18"/>
        <v>0</v>
      </c>
      <c r="AT68" s="103">
        <f t="shared" si="19"/>
        <v>0</v>
      </c>
      <c r="AU68" s="4">
        <v>0</v>
      </c>
      <c r="AV68" s="155">
        <f>'12'!K66</f>
        <v>0</v>
      </c>
      <c r="AW68" s="103">
        <v>0</v>
      </c>
      <c r="AX68" s="103">
        <v>0</v>
      </c>
      <c r="AY68" s="103">
        <v>0</v>
      </c>
      <c r="AZ68" s="103">
        <v>0</v>
      </c>
      <c r="BA68" s="103">
        <v>0</v>
      </c>
      <c r="BB68" s="4">
        <v>0</v>
      </c>
      <c r="BC68" s="155">
        <f>'12'!M66</f>
        <v>0</v>
      </c>
      <c r="BD68" s="103"/>
      <c r="BE68" s="103">
        <v>0</v>
      </c>
      <c r="BF68" s="103">
        <v>0</v>
      </c>
      <c r="BG68" s="103">
        <v>0</v>
      </c>
      <c r="BH68" s="103">
        <v>0</v>
      </c>
      <c r="BI68" s="4">
        <v>0</v>
      </c>
      <c r="BJ68" s="155">
        <f>'12'!O66</f>
        <v>0</v>
      </c>
      <c r="BK68" s="103">
        <v>0</v>
      </c>
      <c r="BL68" s="103">
        <v>0</v>
      </c>
      <c r="BM68" s="103">
        <v>0</v>
      </c>
      <c r="BN68" s="103">
        <v>0</v>
      </c>
      <c r="BO68" s="103">
        <v>0</v>
      </c>
      <c r="BP68" s="4">
        <v>0</v>
      </c>
      <c r="BQ68" s="155">
        <f>'12'!Q66</f>
        <v>0</v>
      </c>
      <c r="BR68" s="103"/>
      <c r="BS68" s="103">
        <v>0</v>
      </c>
      <c r="BT68" s="103">
        <v>0</v>
      </c>
      <c r="BU68" s="103">
        <v>0</v>
      </c>
      <c r="BV68" s="103">
        <v>0</v>
      </c>
      <c r="BW68" s="4">
        <v>0</v>
      </c>
      <c r="BX68" s="4" t="s">
        <v>913</v>
      </c>
      <c r="BY68" s="155">
        <f t="shared" si="20"/>
        <v>-9.2620000000000005</v>
      </c>
      <c r="BZ68" s="156">
        <f t="shared" si="21"/>
        <v>-100</v>
      </c>
      <c r="CA68" s="4"/>
    </row>
    <row r="69" spans="1:79" ht="22.5" x14ac:dyDescent="0.25">
      <c r="A69" s="130" t="str">
        <f>'10'!A67</f>
        <v>1.4.1.</v>
      </c>
      <c r="B69" s="131" t="str">
        <f>'10'!B67</f>
        <v>Строительство КТП в районе "Прибрежный" для перевода нагрузок с ТП "Свобода"</v>
      </c>
      <c r="C69" s="136" t="str">
        <f>'12'!C67</f>
        <v>N</v>
      </c>
      <c r="D69" s="155">
        <f>'12'!D67</f>
        <v>3.0659999999999998</v>
      </c>
      <c r="E69" s="155">
        <f t="shared" si="5"/>
        <v>0</v>
      </c>
      <c r="F69" s="155">
        <f t="shared" si="13"/>
        <v>3.0659999999999998</v>
      </c>
      <c r="G69" s="155">
        <f t="shared" si="22"/>
        <v>0.4</v>
      </c>
      <c r="H69" s="155">
        <f t="shared" si="23"/>
        <v>0</v>
      </c>
      <c r="I69" s="155">
        <f t="shared" si="24"/>
        <v>0</v>
      </c>
      <c r="J69" s="155">
        <f t="shared" si="25"/>
        <v>0</v>
      </c>
      <c r="K69" s="155">
        <f t="shared" si="26"/>
        <v>0</v>
      </c>
      <c r="L69" s="4">
        <v>0</v>
      </c>
      <c r="M69" s="103">
        <f>'12'!J67</f>
        <v>0</v>
      </c>
      <c r="N69" s="103">
        <v>0</v>
      </c>
      <c r="O69" s="103">
        <v>0</v>
      </c>
      <c r="P69" s="103">
        <v>0</v>
      </c>
      <c r="Q69" s="103">
        <v>0</v>
      </c>
      <c r="R69" s="103">
        <v>0</v>
      </c>
      <c r="S69" s="4">
        <v>0</v>
      </c>
      <c r="T69" s="155">
        <f>'12'!L67</f>
        <v>0</v>
      </c>
      <c r="U69" s="103">
        <v>0</v>
      </c>
      <c r="V69" s="103">
        <v>0</v>
      </c>
      <c r="W69" s="103">
        <v>0</v>
      </c>
      <c r="X69" s="103">
        <v>0</v>
      </c>
      <c r="Y69" s="103">
        <v>0</v>
      </c>
      <c r="Z69" s="4">
        <v>0</v>
      </c>
      <c r="AA69" s="155">
        <f>'12'!N67</f>
        <v>3.0659999999999998</v>
      </c>
      <c r="AB69" s="103">
        <v>0.4</v>
      </c>
      <c r="AC69" s="103">
        <v>0</v>
      </c>
      <c r="AD69" s="103">
        <v>0</v>
      </c>
      <c r="AE69" s="103">
        <v>0</v>
      </c>
      <c r="AF69" s="103">
        <v>0</v>
      </c>
      <c r="AG69" s="4">
        <v>0</v>
      </c>
      <c r="AH69" s="155">
        <f>'12'!P67</f>
        <v>0</v>
      </c>
      <c r="AI69" s="103"/>
      <c r="AJ69" s="103">
        <v>0</v>
      </c>
      <c r="AK69" s="103">
        <v>0</v>
      </c>
      <c r="AL69" s="103">
        <v>0</v>
      </c>
      <c r="AM69" s="103">
        <v>0</v>
      </c>
      <c r="AN69" s="4" t="s">
        <v>913</v>
      </c>
      <c r="AO69" s="155">
        <f t="shared" si="14"/>
        <v>0</v>
      </c>
      <c r="AP69" s="103">
        <f t="shared" si="15"/>
        <v>0</v>
      </c>
      <c r="AQ69" s="103">
        <f t="shared" si="16"/>
        <v>0</v>
      </c>
      <c r="AR69" s="103">
        <f t="shared" si="17"/>
        <v>0</v>
      </c>
      <c r="AS69" s="103">
        <f t="shared" si="18"/>
        <v>0</v>
      </c>
      <c r="AT69" s="103">
        <f t="shared" si="19"/>
        <v>0</v>
      </c>
      <c r="AU69" s="4">
        <v>0</v>
      </c>
      <c r="AV69" s="155">
        <f>'12'!K67</f>
        <v>0</v>
      </c>
      <c r="AW69" s="103">
        <v>0</v>
      </c>
      <c r="AX69" s="103">
        <v>0</v>
      </c>
      <c r="AY69" s="103">
        <v>0</v>
      </c>
      <c r="AZ69" s="103">
        <v>0</v>
      </c>
      <c r="BA69" s="103">
        <v>0</v>
      </c>
      <c r="BB69" s="4">
        <v>0</v>
      </c>
      <c r="BC69" s="155">
        <f>'12'!M67</f>
        <v>0</v>
      </c>
      <c r="BD69" s="103"/>
      <c r="BE69" s="103">
        <v>0</v>
      </c>
      <c r="BF69" s="103">
        <v>0</v>
      </c>
      <c r="BG69" s="103">
        <v>0</v>
      </c>
      <c r="BH69" s="103">
        <v>0</v>
      </c>
      <c r="BI69" s="4">
        <v>0</v>
      </c>
      <c r="BJ69" s="155">
        <f>'12'!O67</f>
        <v>0</v>
      </c>
      <c r="BK69" s="103">
        <v>0</v>
      </c>
      <c r="BL69" s="103">
        <v>0</v>
      </c>
      <c r="BM69" s="103">
        <v>0</v>
      </c>
      <c r="BN69" s="103">
        <v>0</v>
      </c>
      <c r="BO69" s="103">
        <v>0</v>
      </c>
      <c r="BP69" s="4">
        <v>0</v>
      </c>
      <c r="BQ69" s="155">
        <f>'12'!Q67</f>
        <v>0</v>
      </c>
      <c r="BR69" s="103"/>
      <c r="BS69" s="103">
        <v>0</v>
      </c>
      <c r="BT69" s="103">
        <v>0</v>
      </c>
      <c r="BU69" s="103">
        <v>0</v>
      </c>
      <c r="BV69" s="103">
        <v>0</v>
      </c>
      <c r="BW69" s="4">
        <v>0</v>
      </c>
      <c r="BX69" s="4" t="s">
        <v>913</v>
      </c>
      <c r="BY69" s="155">
        <f t="shared" si="20"/>
        <v>-3.0659999999999998</v>
      </c>
      <c r="BZ69" s="156">
        <f t="shared" si="21"/>
        <v>-100</v>
      </c>
      <c r="CA69" s="4"/>
    </row>
    <row r="70" spans="1:79" ht="22.5" x14ac:dyDescent="0.25">
      <c r="A70" s="130" t="str">
        <f>'10'!A68</f>
        <v>1.4.2.</v>
      </c>
      <c r="B70" s="131" t="str">
        <f>'10'!B68</f>
        <v>Строительство КЛ-6кВ до КТП в районе "Свобода" путем врезки в существующую КЛ-6кВ ТП-340-РП_25 ф.2514 с участком ГНБ</v>
      </c>
      <c r="C70" s="136" t="str">
        <f>'12'!C68</f>
        <v>N</v>
      </c>
      <c r="D70" s="155">
        <f>'12'!D68</f>
        <v>3.665</v>
      </c>
      <c r="E70" s="155">
        <f t="shared" si="5"/>
        <v>0</v>
      </c>
      <c r="F70" s="155">
        <f t="shared" si="13"/>
        <v>3.665</v>
      </c>
      <c r="G70" s="155">
        <f t="shared" si="22"/>
        <v>0</v>
      </c>
      <c r="H70" s="155">
        <f t="shared" si="23"/>
        <v>0</v>
      </c>
      <c r="I70" s="155">
        <f t="shared" si="24"/>
        <v>0.8</v>
      </c>
      <c r="J70" s="155">
        <f t="shared" si="25"/>
        <v>0</v>
      </c>
      <c r="K70" s="155">
        <f t="shared" si="26"/>
        <v>0</v>
      </c>
      <c r="L70" s="4">
        <v>0</v>
      </c>
      <c r="M70" s="103">
        <f>'12'!J68</f>
        <v>0</v>
      </c>
      <c r="N70" s="103">
        <v>0</v>
      </c>
      <c r="O70" s="103">
        <v>0</v>
      </c>
      <c r="P70" s="103">
        <v>0</v>
      </c>
      <c r="Q70" s="103">
        <v>0</v>
      </c>
      <c r="R70" s="103">
        <v>0</v>
      </c>
      <c r="S70" s="4">
        <v>0</v>
      </c>
      <c r="T70" s="155">
        <f>'12'!L68</f>
        <v>0</v>
      </c>
      <c r="U70" s="103">
        <v>0</v>
      </c>
      <c r="V70" s="103">
        <v>0</v>
      </c>
      <c r="W70" s="103">
        <v>0</v>
      </c>
      <c r="X70" s="103">
        <v>0</v>
      </c>
      <c r="Y70" s="103">
        <v>0</v>
      </c>
      <c r="Z70" s="4">
        <v>0</v>
      </c>
      <c r="AA70" s="155">
        <f>'12'!N68</f>
        <v>3.665</v>
      </c>
      <c r="AB70" s="103"/>
      <c r="AC70" s="103">
        <v>0</v>
      </c>
      <c r="AD70" s="103">
        <v>0.8</v>
      </c>
      <c r="AE70" s="103">
        <v>0</v>
      </c>
      <c r="AF70" s="103">
        <v>0</v>
      </c>
      <c r="AG70" s="4">
        <v>0</v>
      </c>
      <c r="AH70" s="155">
        <f>'12'!P68</f>
        <v>0</v>
      </c>
      <c r="AI70" s="103"/>
      <c r="AJ70" s="103">
        <v>0</v>
      </c>
      <c r="AK70" s="103">
        <v>0</v>
      </c>
      <c r="AL70" s="103">
        <v>0</v>
      </c>
      <c r="AM70" s="103">
        <v>0</v>
      </c>
      <c r="AN70" s="4" t="s">
        <v>913</v>
      </c>
      <c r="AO70" s="155">
        <f t="shared" si="14"/>
        <v>0</v>
      </c>
      <c r="AP70" s="103">
        <f t="shared" si="15"/>
        <v>0</v>
      </c>
      <c r="AQ70" s="103">
        <f t="shared" si="16"/>
        <v>0</v>
      </c>
      <c r="AR70" s="103">
        <f t="shared" si="17"/>
        <v>0</v>
      </c>
      <c r="AS70" s="103">
        <f t="shared" si="18"/>
        <v>0</v>
      </c>
      <c r="AT70" s="103">
        <f t="shared" si="19"/>
        <v>0</v>
      </c>
      <c r="AU70" s="4">
        <v>0</v>
      </c>
      <c r="AV70" s="155">
        <f>'12'!K68</f>
        <v>0</v>
      </c>
      <c r="AW70" s="103">
        <v>0</v>
      </c>
      <c r="AX70" s="103">
        <v>0</v>
      </c>
      <c r="AY70" s="103">
        <v>0</v>
      </c>
      <c r="AZ70" s="103">
        <v>0</v>
      </c>
      <c r="BA70" s="103">
        <v>0</v>
      </c>
      <c r="BB70" s="4">
        <v>0</v>
      </c>
      <c r="BC70" s="155">
        <f>'12'!M68</f>
        <v>0</v>
      </c>
      <c r="BD70" s="103"/>
      <c r="BE70" s="103">
        <v>0</v>
      </c>
      <c r="BF70" s="103">
        <v>0</v>
      </c>
      <c r="BG70" s="103">
        <v>0</v>
      </c>
      <c r="BH70" s="103">
        <v>0</v>
      </c>
      <c r="BI70" s="4">
        <v>0</v>
      </c>
      <c r="BJ70" s="155">
        <f>'12'!O68</f>
        <v>0</v>
      </c>
      <c r="BK70" s="103">
        <v>0</v>
      </c>
      <c r="BL70" s="103">
        <v>0</v>
      </c>
      <c r="BM70" s="103">
        <v>0</v>
      </c>
      <c r="BN70" s="103">
        <v>0</v>
      </c>
      <c r="BO70" s="103">
        <v>0</v>
      </c>
      <c r="BP70" s="4">
        <v>0</v>
      </c>
      <c r="BQ70" s="155">
        <f>'12'!Q68</f>
        <v>0</v>
      </c>
      <c r="BR70" s="103"/>
      <c r="BS70" s="103">
        <v>0</v>
      </c>
      <c r="BT70" s="103">
        <v>0</v>
      </c>
      <c r="BU70" s="103">
        <v>0</v>
      </c>
      <c r="BV70" s="103">
        <v>0</v>
      </c>
      <c r="BW70" s="4">
        <v>0</v>
      </c>
      <c r="BX70" s="4" t="s">
        <v>913</v>
      </c>
      <c r="BY70" s="155">
        <f t="shared" si="20"/>
        <v>-3.665</v>
      </c>
      <c r="BZ70" s="156">
        <f t="shared" si="21"/>
        <v>-100</v>
      </c>
      <c r="CA70" s="4"/>
    </row>
    <row r="71" spans="1:79" ht="22.5" x14ac:dyDescent="0.25">
      <c r="A71" s="130" t="str">
        <f>'10'!A69</f>
        <v>1.4.3.</v>
      </c>
      <c r="B71" s="131" t="str">
        <f>'10'!B69</f>
        <v>Строительство КЛ-6кВ от ТП-375 путем врезки в существующую 
КЛ-6кВ ТП-374-РП-20 с участком ГНБ</v>
      </c>
      <c r="C71" s="136" t="str">
        <f>'12'!C69</f>
        <v>N</v>
      </c>
      <c r="D71" s="155">
        <f>'12'!D69</f>
        <v>2.3220000000000001</v>
      </c>
      <c r="E71" s="155">
        <f t="shared" si="5"/>
        <v>0</v>
      </c>
      <c r="F71" s="155">
        <f t="shared" si="13"/>
        <v>2.3220000000000001</v>
      </c>
      <c r="G71" s="155">
        <f t="shared" si="22"/>
        <v>0</v>
      </c>
      <c r="H71" s="155">
        <f t="shared" si="23"/>
        <v>0</v>
      </c>
      <c r="I71" s="155">
        <f t="shared" si="24"/>
        <v>0.24</v>
      </c>
      <c r="J71" s="155">
        <f t="shared" si="25"/>
        <v>0</v>
      </c>
      <c r="K71" s="155">
        <f t="shared" si="26"/>
        <v>0</v>
      </c>
      <c r="L71" s="4">
        <v>0</v>
      </c>
      <c r="M71" s="103">
        <f>'12'!J69</f>
        <v>0</v>
      </c>
      <c r="N71" s="103">
        <v>0</v>
      </c>
      <c r="O71" s="103">
        <v>0</v>
      </c>
      <c r="P71" s="103">
        <v>0</v>
      </c>
      <c r="Q71" s="103">
        <v>0</v>
      </c>
      <c r="R71" s="103">
        <v>0</v>
      </c>
      <c r="S71" s="4">
        <v>0</v>
      </c>
      <c r="T71" s="155">
        <f>'12'!L69</f>
        <v>0</v>
      </c>
      <c r="U71" s="103">
        <v>0</v>
      </c>
      <c r="V71" s="103">
        <v>0</v>
      </c>
      <c r="W71" s="103">
        <v>0</v>
      </c>
      <c r="X71" s="103">
        <v>0</v>
      </c>
      <c r="Y71" s="103">
        <v>0</v>
      </c>
      <c r="Z71" s="4">
        <v>0</v>
      </c>
      <c r="AA71" s="155">
        <f>'12'!N69</f>
        <v>2.3220000000000001</v>
      </c>
      <c r="AB71" s="103"/>
      <c r="AC71" s="103">
        <v>0</v>
      </c>
      <c r="AD71" s="103">
        <v>0.24</v>
      </c>
      <c r="AE71" s="103">
        <v>0</v>
      </c>
      <c r="AF71" s="103">
        <v>0</v>
      </c>
      <c r="AG71" s="4">
        <v>0</v>
      </c>
      <c r="AH71" s="155">
        <f>'12'!P69</f>
        <v>0</v>
      </c>
      <c r="AI71" s="103"/>
      <c r="AJ71" s="103">
        <v>0</v>
      </c>
      <c r="AK71" s="103">
        <v>0</v>
      </c>
      <c r="AL71" s="103">
        <v>0</v>
      </c>
      <c r="AM71" s="103">
        <v>0</v>
      </c>
      <c r="AN71" s="4" t="s">
        <v>913</v>
      </c>
      <c r="AO71" s="155">
        <f t="shared" si="14"/>
        <v>0</v>
      </c>
      <c r="AP71" s="103">
        <f t="shared" si="15"/>
        <v>0</v>
      </c>
      <c r="AQ71" s="103">
        <f t="shared" si="16"/>
        <v>0</v>
      </c>
      <c r="AR71" s="103">
        <f t="shared" si="17"/>
        <v>0</v>
      </c>
      <c r="AS71" s="103">
        <f t="shared" si="18"/>
        <v>0</v>
      </c>
      <c r="AT71" s="103">
        <f t="shared" si="19"/>
        <v>0</v>
      </c>
      <c r="AU71" s="4">
        <v>0</v>
      </c>
      <c r="AV71" s="155">
        <f>'12'!K69</f>
        <v>0</v>
      </c>
      <c r="AW71" s="103">
        <v>0</v>
      </c>
      <c r="AX71" s="103">
        <v>0</v>
      </c>
      <c r="AY71" s="103">
        <v>0</v>
      </c>
      <c r="AZ71" s="103">
        <v>0</v>
      </c>
      <c r="BA71" s="103">
        <v>0</v>
      </c>
      <c r="BB71" s="4">
        <v>0</v>
      </c>
      <c r="BC71" s="155">
        <f>'12'!M69</f>
        <v>0</v>
      </c>
      <c r="BD71" s="103"/>
      <c r="BE71" s="103">
        <v>0</v>
      </c>
      <c r="BF71" s="103">
        <v>0</v>
      </c>
      <c r="BG71" s="103">
        <v>0</v>
      </c>
      <c r="BH71" s="103">
        <v>0</v>
      </c>
      <c r="BI71" s="4">
        <v>0</v>
      </c>
      <c r="BJ71" s="155">
        <f>'12'!O69</f>
        <v>0</v>
      </c>
      <c r="BK71" s="103">
        <v>0</v>
      </c>
      <c r="BL71" s="103">
        <v>0</v>
      </c>
      <c r="BM71" s="103">
        <v>0</v>
      </c>
      <c r="BN71" s="103">
        <v>0</v>
      </c>
      <c r="BO71" s="103">
        <v>0</v>
      </c>
      <c r="BP71" s="4">
        <v>0</v>
      </c>
      <c r="BQ71" s="155">
        <f>'12'!Q69</f>
        <v>0</v>
      </c>
      <c r="BR71" s="103"/>
      <c r="BS71" s="103">
        <v>0</v>
      </c>
      <c r="BT71" s="103">
        <v>0</v>
      </c>
      <c r="BU71" s="103">
        <v>0</v>
      </c>
      <c r="BV71" s="103">
        <v>0</v>
      </c>
      <c r="BW71" s="4">
        <v>0</v>
      </c>
      <c r="BX71" s="4" t="s">
        <v>913</v>
      </c>
      <c r="BY71" s="155">
        <f t="shared" si="20"/>
        <v>-2.3220000000000001</v>
      </c>
      <c r="BZ71" s="156">
        <f t="shared" si="21"/>
        <v>-100</v>
      </c>
      <c r="CA71" s="4"/>
    </row>
    <row r="72" spans="1:79" ht="22.5" x14ac:dyDescent="0.25">
      <c r="A72" s="130" t="str">
        <f>'10'!A70</f>
        <v>1.4.4.</v>
      </c>
      <c r="B72" s="131" t="str">
        <f>'10'!B70</f>
        <v>Строительство КВЛ-0,4кВ ТП-197 по ул. Б. Вонговская (с перераспределением нагрузки от ТП-115, ТП-114)</v>
      </c>
      <c r="C72" s="136" t="str">
        <f>'12'!C70</f>
        <v>N</v>
      </c>
      <c r="D72" s="155">
        <f>'12'!D70</f>
        <v>0.20899999999999999</v>
      </c>
      <c r="E72" s="155">
        <f t="shared" si="5"/>
        <v>0</v>
      </c>
      <c r="F72" s="155">
        <f t="shared" si="13"/>
        <v>0.20899999999999999</v>
      </c>
      <c r="G72" s="155">
        <f t="shared" si="22"/>
        <v>0</v>
      </c>
      <c r="H72" s="155">
        <f t="shared" si="23"/>
        <v>0</v>
      </c>
      <c r="I72" s="155">
        <f t="shared" si="24"/>
        <v>0.17499999999999999</v>
      </c>
      <c r="J72" s="155">
        <f t="shared" si="25"/>
        <v>0</v>
      </c>
      <c r="K72" s="155">
        <f t="shared" si="26"/>
        <v>0</v>
      </c>
      <c r="L72" s="4">
        <v>0</v>
      </c>
      <c r="M72" s="103">
        <f>'12'!J70</f>
        <v>0</v>
      </c>
      <c r="N72" s="103">
        <v>0</v>
      </c>
      <c r="O72" s="103">
        <v>0</v>
      </c>
      <c r="P72" s="103">
        <v>0</v>
      </c>
      <c r="Q72" s="103">
        <v>0</v>
      </c>
      <c r="R72" s="103">
        <v>0</v>
      </c>
      <c r="S72" s="4">
        <v>0</v>
      </c>
      <c r="T72" s="155">
        <f>'12'!L70</f>
        <v>0</v>
      </c>
      <c r="U72" s="103">
        <v>0</v>
      </c>
      <c r="V72" s="103">
        <v>0</v>
      </c>
      <c r="W72" s="103">
        <v>0</v>
      </c>
      <c r="X72" s="103">
        <v>0</v>
      </c>
      <c r="Y72" s="103">
        <v>0</v>
      </c>
      <c r="Z72" s="4">
        <v>0</v>
      </c>
      <c r="AA72" s="155">
        <f>'12'!N70</f>
        <v>0.20899999999999999</v>
      </c>
      <c r="AB72" s="103"/>
      <c r="AC72" s="103">
        <v>0</v>
      </c>
      <c r="AD72" s="103">
        <v>0.17499999999999999</v>
      </c>
      <c r="AE72" s="103">
        <v>0</v>
      </c>
      <c r="AF72" s="103">
        <v>0</v>
      </c>
      <c r="AG72" s="4">
        <v>0</v>
      </c>
      <c r="AH72" s="155">
        <f>'12'!P70</f>
        <v>0</v>
      </c>
      <c r="AI72" s="103"/>
      <c r="AJ72" s="103">
        <v>0</v>
      </c>
      <c r="AK72" s="103">
        <v>0</v>
      </c>
      <c r="AL72" s="103">
        <v>0</v>
      </c>
      <c r="AM72" s="103">
        <v>0</v>
      </c>
      <c r="AN72" s="4" t="s">
        <v>913</v>
      </c>
      <c r="AO72" s="155">
        <f t="shared" si="14"/>
        <v>0</v>
      </c>
      <c r="AP72" s="103">
        <f t="shared" si="15"/>
        <v>0</v>
      </c>
      <c r="AQ72" s="103">
        <f t="shared" si="16"/>
        <v>0</v>
      </c>
      <c r="AR72" s="103">
        <f t="shared" si="17"/>
        <v>0</v>
      </c>
      <c r="AS72" s="103">
        <f t="shared" si="18"/>
        <v>0</v>
      </c>
      <c r="AT72" s="103">
        <f t="shared" si="19"/>
        <v>0</v>
      </c>
      <c r="AU72" s="4">
        <v>0</v>
      </c>
      <c r="AV72" s="155">
        <f>'12'!K70</f>
        <v>0</v>
      </c>
      <c r="AW72" s="103">
        <v>0</v>
      </c>
      <c r="AX72" s="103">
        <v>0</v>
      </c>
      <c r="AY72" s="103">
        <v>0</v>
      </c>
      <c r="AZ72" s="103">
        <v>0</v>
      </c>
      <c r="BA72" s="103">
        <v>0</v>
      </c>
      <c r="BB72" s="4">
        <v>0</v>
      </c>
      <c r="BC72" s="155">
        <f>'12'!M70</f>
        <v>0</v>
      </c>
      <c r="BD72" s="103"/>
      <c r="BE72" s="103">
        <v>0</v>
      </c>
      <c r="BF72" s="103">
        <v>0</v>
      </c>
      <c r="BG72" s="103">
        <v>0</v>
      </c>
      <c r="BH72" s="103">
        <v>0</v>
      </c>
      <c r="BI72" s="4">
        <v>0</v>
      </c>
      <c r="BJ72" s="155">
        <f>'12'!O70</f>
        <v>0</v>
      </c>
      <c r="BK72" s="103">
        <v>0</v>
      </c>
      <c r="BL72" s="103">
        <v>0</v>
      </c>
      <c r="BM72" s="103">
        <v>0</v>
      </c>
      <c r="BN72" s="103">
        <v>0</v>
      </c>
      <c r="BO72" s="103">
        <v>0</v>
      </c>
      <c r="BP72" s="4">
        <v>0</v>
      </c>
      <c r="BQ72" s="155">
        <f>'12'!Q70</f>
        <v>0</v>
      </c>
      <c r="BR72" s="103"/>
      <c r="BS72" s="103">
        <v>0</v>
      </c>
      <c r="BT72" s="103">
        <v>0</v>
      </c>
      <c r="BU72" s="103">
        <v>0</v>
      </c>
      <c r="BV72" s="103">
        <v>0</v>
      </c>
      <c r="BW72" s="4">
        <v>0</v>
      </c>
      <c r="BX72" s="4" t="s">
        <v>913</v>
      </c>
      <c r="BY72" s="155">
        <f t="shared" si="20"/>
        <v>-0.20899999999999999</v>
      </c>
      <c r="BZ72" s="156">
        <f t="shared" si="21"/>
        <v>-100</v>
      </c>
      <c r="CA72" s="4"/>
    </row>
    <row r="73" spans="1:79" x14ac:dyDescent="0.25">
      <c r="A73" s="130" t="str">
        <f>'10'!A71</f>
        <v>1.4.5.</v>
      </c>
      <c r="B73" s="131" t="str">
        <f>'10'!B71</f>
        <v>Строительство КЛ-6кВ ТП-11-ТП-12 с учатком ГНБ</v>
      </c>
      <c r="C73" s="136" t="str">
        <f>'12'!C71</f>
        <v>O</v>
      </c>
      <c r="D73" s="155">
        <f>'12'!D71</f>
        <v>2.012</v>
      </c>
      <c r="E73" s="155">
        <f t="shared" si="5"/>
        <v>0</v>
      </c>
      <c r="F73" s="155">
        <f t="shared" si="13"/>
        <v>0</v>
      </c>
      <c r="G73" s="155">
        <f t="shared" si="22"/>
        <v>0</v>
      </c>
      <c r="H73" s="155">
        <f t="shared" si="23"/>
        <v>0</v>
      </c>
      <c r="I73" s="155">
        <f t="shared" si="24"/>
        <v>0</v>
      </c>
      <c r="J73" s="155">
        <f t="shared" si="25"/>
        <v>0</v>
      </c>
      <c r="K73" s="155">
        <f t="shared" si="26"/>
        <v>0</v>
      </c>
      <c r="L73" s="4">
        <v>0</v>
      </c>
      <c r="M73" s="103">
        <f>'12'!J71</f>
        <v>0</v>
      </c>
      <c r="N73" s="103">
        <v>0</v>
      </c>
      <c r="O73" s="103">
        <v>0</v>
      </c>
      <c r="P73" s="103">
        <v>0</v>
      </c>
      <c r="Q73" s="103">
        <v>0</v>
      </c>
      <c r="R73" s="103">
        <v>0</v>
      </c>
      <c r="S73" s="4">
        <v>0</v>
      </c>
      <c r="T73" s="155">
        <f>'12'!L71</f>
        <v>0</v>
      </c>
      <c r="U73" s="103">
        <v>0</v>
      </c>
      <c r="V73" s="103">
        <v>0</v>
      </c>
      <c r="W73" s="103">
        <v>0</v>
      </c>
      <c r="X73" s="103">
        <v>0</v>
      </c>
      <c r="Y73" s="103">
        <v>0</v>
      </c>
      <c r="Z73" s="4">
        <v>0</v>
      </c>
      <c r="AA73" s="155">
        <f>'12'!N71</f>
        <v>0</v>
      </c>
      <c r="AB73" s="103"/>
      <c r="AC73" s="103">
        <v>0</v>
      </c>
      <c r="AD73" s="103">
        <v>0</v>
      </c>
      <c r="AE73" s="103">
        <v>0</v>
      </c>
      <c r="AF73" s="103">
        <v>0</v>
      </c>
      <c r="AG73" s="4">
        <v>0</v>
      </c>
      <c r="AH73" s="155">
        <f>'12'!P71</f>
        <v>0</v>
      </c>
      <c r="AI73" s="103"/>
      <c r="AJ73" s="103">
        <v>0</v>
      </c>
      <c r="AK73" s="103">
        <v>0</v>
      </c>
      <c r="AL73" s="103">
        <v>0</v>
      </c>
      <c r="AM73" s="103">
        <v>0</v>
      </c>
      <c r="AN73" s="4" t="s">
        <v>913</v>
      </c>
      <c r="AO73" s="155">
        <f t="shared" si="14"/>
        <v>0</v>
      </c>
      <c r="AP73" s="103">
        <f t="shared" si="15"/>
        <v>0</v>
      </c>
      <c r="AQ73" s="103">
        <f t="shared" si="16"/>
        <v>0</v>
      </c>
      <c r="AR73" s="103">
        <f t="shared" si="17"/>
        <v>0</v>
      </c>
      <c r="AS73" s="103">
        <f t="shared" si="18"/>
        <v>0</v>
      </c>
      <c r="AT73" s="103">
        <f t="shared" si="19"/>
        <v>0</v>
      </c>
      <c r="AU73" s="4">
        <v>0</v>
      </c>
      <c r="AV73" s="155">
        <f>'12'!K71</f>
        <v>0</v>
      </c>
      <c r="AW73" s="103">
        <v>0</v>
      </c>
      <c r="AX73" s="103">
        <v>0</v>
      </c>
      <c r="AY73" s="103">
        <v>0</v>
      </c>
      <c r="AZ73" s="103">
        <v>0</v>
      </c>
      <c r="BA73" s="103">
        <v>0</v>
      </c>
      <c r="BB73" s="4">
        <v>0</v>
      </c>
      <c r="BC73" s="155">
        <f>'12'!M71</f>
        <v>0</v>
      </c>
      <c r="BD73" s="103"/>
      <c r="BE73" s="103">
        <v>0</v>
      </c>
      <c r="BF73" s="103">
        <v>0</v>
      </c>
      <c r="BG73" s="103">
        <v>0</v>
      </c>
      <c r="BH73" s="103">
        <v>0</v>
      </c>
      <c r="BI73" s="4">
        <v>0</v>
      </c>
      <c r="BJ73" s="155">
        <f>'12'!O71</f>
        <v>0</v>
      </c>
      <c r="BK73" s="103">
        <v>0</v>
      </c>
      <c r="BL73" s="103">
        <v>0</v>
      </c>
      <c r="BM73" s="103">
        <v>0</v>
      </c>
      <c r="BN73" s="103">
        <v>0</v>
      </c>
      <c r="BO73" s="103">
        <v>0</v>
      </c>
      <c r="BP73" s="4">
        <v>0</v>
      </c>
      <c r="BQ73" s="155">
        <f>'12'!Q71</f>
        <v>0</v>
      </c>
      <c r="BR73" s="103"/>
      <c r="BS73" s="103">
        <v>0</v>
      </c>
      <c r="BT73" s="103">
        <v>0</v>
      </c>
      <c r="BU73" s="103">
        <v>0</v>
      </c>
      <c r="BV73" s="103">
        <v>0</v>
      </c>
      <c r="BW73" s="4">
        <v>0</v>
      </c>
      <c r="BX73" s="4" t="s">
        <v>913</v>
      </c>
      <c r="BY73" s="155">
        <f t="shared" si="20"/>
        <v>0</v>
      </c>
      <c r="BZ73" s="156">
        <f t="shared" si="21"/>
        <v>0</v>
      </c>
      <c r="CA73" s="4"/>
    </row>
    <row r="74" spans="1:79" x14ac:dyDescent="0.25">
      <c r="A74" s="130" t="str">
        <f>'10'!A72</f>
        <v>1.4.6.</v>
      </c>
      <c r="B74" s="131" t="str">
        <f>'10'!B72</f>
        <v>Размещение КЛ-6кВ ТП-25-ТП-391 с участком ГНБ</v>
      </c>
      <c r="C74" s="136" t="str">
        <f>'12'!C72</f>
        <v>O</v>
      </c>
      <c r="D74" s="155">
        <f>'12'!D72</f>
        <v>2.15</v>
      </c>
      <c r="E74" s="155">
        <f t="shared" si="5"/>
        <v>0</v>
      </c>
      <c r="F74" s="155">
        <f t="shared" si="13"/>
        <v>0</v>
      </c>
      <c r="G74" s="155">
        <f t="shared" si="22"/>
        <v>0</v>
      </c>
      <c r="H74" s="155">
        <f t="shared" si="23"/>
        <v>0</v>
      </c>
      <c r="I74" s="155">
        <f t="shared" si="24"/>
        <v>0</v>
      </c>
      <c r="J74" s="155">
        <f t="shared" si="25"/>
        <v>0</v>
      </c>
      <c r="K74" s="155">
        <f t="shared" si="26"/>
        <v>0</v>
      </c>
      <c r="L74" s="4">
        <v>0</v>
      </c>
      <c r="M74" s="103">
        <f>'12'!J72</f>
        <v>0</v>
      </c>
      <c r="N74" s="103">
        <v>0</v>
      </c>
      <c r="O74" s="103">
        <v>0</v>
      </c>
      <c r="P74" s="103">
        <v>0</v>
      </c>
      <c r="Q74" s="103">
        <v>0</v>
      </c>
      <c r="R74" s="103">
        <v>0</v>
      </c>
      <c r="S74" s="4">
        <v>0</v>
      </c>
      <c r="T74" s="155">
        <f>'12'!L72</f>
        <v>0</v>
      </c>
      <c r="U74" s="103">
        <v>0</v>
      </c>
      <c r="V74" s="103">
        <v>0</v>
      </c>
      <c r="W74" s="103">
        <v>0</v>
      </c>
      <c r="X74" s="103">
        <v>0</v>
      </c>
      <c r="Y74" s="103">
        <v>0</v>
      </c>
      <c r="Z74" s="4">
        <v>0</v>
      </c>
      <c r="AA74" s="155">
        <f>'12'!N72</f>
        <v>0</v>
      </c>
      <c r="AB74" s="103"/>
      <c r="AC74" s="103">
        <v>0</v>
      </c>
      <c r="AD74" s="103">
        <v>0</v>
      </c>
      <c r="AE74" s="103">
        <v>0</v>
      </c>
      <c r="AF74" s="103">
        <v>0</v>
      </c>
      <c r="AG74" s="4">
        <v>0</v>
      </c>
      <c r="AH74" s="155">
        <f>'12'!P72</f>
        <v>0</v>
      </c>
      <c r="AI74" s="103"/>
      <c r="AJ74" s="103">
        <v>0</v>
      </c>
      <c r="AK74" s="103">
        <v>0</v>
      </c>
      <c r="AL74" s="103">
        <v>0</v>
      </c>
      <c r="AM74" s="103">
        <v>0</v>
      </c>
      <c r="AN74" s="4" t="s">
        <v>913</v>
      </c>
      <c r="AO74" s="155">
        <f t="shared" si="14"/>
        <v>0</v>
      </c>
      <c r="AP74" s="103">
        <f t="shared" si="15"/>
        <v>0</v>
      </c>
      <c r="AQ74" s="103">
        <f t="shared" si="16"/>
        <v>0</v>
      </c>
      <c r="AR74" s="103">
        <f t="shared" si="17"/>
        <v>0</v>
      </c>
      <c r="AS74" s="103">
        <f t="shared" si="18"/>
        <v>0</v>
      </c>
      <c r="AT74" s="103">
        <f t="shared" si="19"/>
        <v>0</v>
      </c>
      <c r="AU74" s="4">
        <v>0</v>
      </c>
      <c r="AV74" s="155">
        <f>'12'!K72</f>
        <v>0</v>
      </c>
      <c r="AW74" s="103">
        <v>0</v>
      </c>
      <c r="AX74" s="103">
        <v>0</v>
      </c>
      <c r="AY74" s="103">
        <v>0</v>
      </c>
      <c r="AZ74" s="103">
        <v>0</v>
      </c>
      <c r="BA74" s="103">
        <v>0</v>
      </c>
      <c r="BB74" s="4">
        <v>0</v>
      </c>
      <c r="BC74" s="155">
        <f>'12'!M72</f>
        <v>0</v>
      </c>
      <c r="BD74" s="103"/>
      <c r="BE74" s="103">
        <v>0</v>
      </c>
      <c r="BF74" s="103">
        <v>0</v>
      </c>
      <c r="BG74" s="103">
        <v>0</v>
      </c>
      <c r="BH74" s="103">
        <v>0</v>
      </c>
      <c r="BI74" s="4">
        <v>0</v>
      </c>
      <c r="BJ74" s="155">
        <f>'12'!O72</f>
        <v>0</v>
      </c>
      <c r="BK74" s="103">
        <v>0</v>
      </c>
      <c r="BL74" s="103">
        <v>0</v>
      </c>
      <c r="BM74" s="103">
        <v>0</v>
      </c>
      <c r="BN74" s="103">
        <v>0</v>
      </c>
      <c r="BO74" s="103">
        <v>0</v>
      </c>
      <c r="BP74" s="4">
        <v>0</v>
      </c>
      <c r="BQ74" s="155">
        <f>'12'!Q72</f>
        <v>0</v>
      </c>
      <c r="BR74" s="103"/>
      <c r="BS74" s="103">
        <v>0</v>
      </c>
      <c r="BT74" s="103">
        <v>0</v>
      </c>
      <c r="BU74" s="103">
        <v>0</v>
      </c>
      <c r="BV74" s="103">
        <v>0</v>
      </c>
      <c r="BW74" s="4">
        <v>0</v>
      </c>
      <c r="BX74" s="4" t="s">
        <v>913</v>
      </c>
      <c r="BY74" s="155">
        <f t="shared" si="20"/>
        <v>0</v>
      </c>
      <c r="BZ74" s="156">
        <f t="shared" si="21"/>
        <v>0</v>
      </c>
      <c r="CA74" s="4"/>
    </row>
    <row r="75" spans="1:79" x14ac:dyDescent="0.25">
      <c r="A75" s="130" t="str">
        <f>'10'!A73</f>
        <v>1.6.</v>
      </c>
      <c r="B75" s="131" t="str">
        <f>'10'!B73</f>
        <v>Прочие инвестиционные проекты, всего</v>
      </c>
      <c r="C75" s="136" t="str">
        <f>'12'!C73</f>
        <v>M-O</v>
      </c>
      <c r="D75" s="155">
        <f>'12'!D73</f>
        <v>24.645000000000003</v>
      </c>
      <c r="E75" s="155">
        <f t="shared" si="5"/>
        <v>0</v>
      </c>
      <c r="F75" s="155">
        <f t="shared" si="13"/>
        <v>8.7000000000000011</v>
      </c>
      <c r="G75" s="155">
        <f t="shared" si="22"/>
        <v>0</v>
      </c>
      <c r="H75" s="155">
        <f t="shared" si="23"/>
        <v>0</v>
      </c>
      <c r="I75" s="155">
        <f t="shared" si="24"/>
        <v>0</v>
      </c>
      <c r="J75" s="155">
        <f t="shared" si="25"/>
        <v>0</v>
      </c>
      <c r="K75" s="155">
        <f t="shared" si="26"/>
        <v>0</v>
      </c>
      <c r="L75" s="4">
        <v>0</v>
      </c>
      <c r="M75" s="103">
        <f>'12'!J73</f>
        <v>0</v>
      </c>
      <c r="N75" s="103">
        <v>0</v>
      </c>
      <c r="O75" s="103">
        <v>0</v>
      </c>
      <c r="P75" s="103">
        <v>0</v>
      </c>
      <c r="Q75" s="103">
        <v>0</v>
      </c>
      <c r="R75" s="103">
        <v>0</v>
      </c>
      <c r="S75" s="4">
        <v>0</v>
      </c>
      <c r="T75" s="155">
        <f>'12'!L73</f>
        <v>8.7000000000000011</v>
      </c>
      <c r="U75" s="103">
        <v>0</v>
      </c>
      <c r="V75" s="103">
        <v>0</v>
      </c>
      <c r="W75" s="103">
        <v>0</v>
      </c>
      <c r="X75" s="103">
        <v>0</v>
      </c>
      <c r="Y75" s="103">
        <v>0</v>
      </c>
      <c r="Z75" s="4">
        <v>0</v>
      </c>
      <c r="AA75" s="155">
        <f>'12'!N73</f>
        <v>0</v>
      </c>
      <c r="AB75" s="103"/>
      <c r="AC75" s="103">
        <v>0</v>
      </c>
      <c r="AD75" s="103">
        <v>0</v>
      </c>
      <c r="AE75" s="103">
        <v>0</v>
      </c>
      <c r="AF75" s="103">
        <v>0</v>
      </c>
      <c r="AG75" s="4">
        <v>0</v>
      </c>
      <c r="AH75" s="155">
        <f>'12'!P73</f>
        <v>0</v>
      </c>
      <c r="AI75" s="103"/>
      <c r="AJ75" s="103">
        <v>0</v>
      </c>
      <c r="AK75" s="103">
        <v>0</v>
      </c>
      <c r="AL75" s="103">
        <v>0</v>
      </c>
      <c r="AM75" s="103">
        <v>0</v>
      </c>
      <c r="AN75" s="4" t="s">
        <v>913</v>
      </c>
      <c r="AO75" s="155">
        <f t="shared" si="14"/>
        <v>8.5279166666666661</v>
      </c>
      <c r="AP75" s="103">
        <f t="shared" si="15"/>
        <v>0</v>
      </c>
      <c r="AQ75" s="103">
        <f t="shared" si="16"/>
        <v>0</v>
      </c>
      <c r="AR75" s="103">
        <f t="shared" si="17"/>
        <v>0</v>
      </c>
      <c r="AS75" s="103">
        <f t="shared" si="18"/>
        <v>0</v>
      </c>
      <c r="AT75" s="103">
        <f t="shared" si="19"/>
        <v>0</v>
      </c>
      <c r="AU75" s="4">
        <v>0</v>
      </c>
      <c r="AV75" s="155">
        <f>'12'!K73</f>
        <v>0</v>
      </c>
      <c r="AW75" s="103">
        <v>0</v>
      </c>
      <c r="AX75" s="103">
        <v>0</v>
      </c>
      <c r="AY75" s="103">
        <v>0</v>
      </c>
      <c r="AZ75" s="103">
        <v>0</v>
      </c>
      <c r="BA75" s="103">
        <v>0</v>
      </c>
      <c r="BB75" s="4">
        <v>0</v>
      </c>
      <c r="BC75" s="155">
        <f>'12'!M73</f>
        <v>8.5279166666666661</v>
      </c>
      <c r="BD75" s="103"/>
      <c r="BE75" s="103">
        <v>0</v>
      </c>
      <c r="BF75" s="103">
        <v>0</v>
      </c>
      <c r="BG75" s="103">
        <v>0</v>
      </c>
      <c r="BH75" s="103">
        <v>0</v>
      </c>
      <c r="BI75" s="4">
        <v>0</v>
      </c>
      <c r="BJ75" s="155">
        <f>'12'!O73</f>
        <v>0</v>
      </c>
      <c r="BK75" s="103">
        <v>0</v>
      </c>
      <c r="BL75" s="103">
        <v>0</v>
      </c>
      <c r="BM75" s="103">
        <v>0</v>
      </c>
      <c r="BN75" s="103">
        <v>0</v>
      </c>
      <c r="BO75" s="103">
        <v>0</v>
      </c>
      <c r="BP75" s="4">
        <v>0</v>
      </c>
      <c r="BQ75" s="155">
        <f>'12'!Q73</f>
        <v>0</v>
      </c>
      <c r="BR75" s="103"/>
      <c r="BS75" s="103">
        <v>0</v>
      </c>
      <c r="BT75" s="103">
        <v>0</v>
      </c>
      <c r="BU75" s="103">
        <v>0</v>
      </c>
      <c r="BV75" s="103">
        <v>0</v>
      </c>
      <c r="BW75" s="4">
        <v>0</v>
      </c>
      <c r="BX75" s="4" t="s">
        <v>913</v>
      </c>
      <c r="BY75" s="155">
        <f t="shared" si="20"/>
        <v>-0.17208333333333492</v>
      </c>
      <c r="BZ75" s="156">
        <f t="shared" si="21"/>
        <v>-1.9779693486590217</v>
      </c>
      <c r="CA75" s="4"/>
    </row>
    <row r="76" spans="1:79" x14ac:dyDescent="0.25">
      <c r="A76" s="130" t="str">
        <f>'10'!A74</f>
        <v>1.6.1.</v>
      </c>
      <c r="B76" s="131" t="str">
        <f>'10'!B74</f>
        <v>По программе энергосбережения и повышения энергетической эффективности</v>
      </c>
      <c r="C76" s="136">
        <f>'12'!C74</f>
        <v>0</v>
      </c>
      <c r="D76" s="155">
        <f>'12'!D74</f>
        <v>0</v>
      </c>
      <c r="E76" s="155">
        <f t="shared" si="5"/>
        <v>0</v>
      </c>
      <c r="F76" s="155">
        <f t="shared" si="13"/>
        <v>0</v>
      </c>
      <c r="G76" s="155">
        <f t="shared" si="22"/>
        <v>0</v>
      </c>
      <c r="H76" s="155">
        <f t="shared" si="23"/>
        <v>0</v>
      </c>
      <c r="I76" s="155">
        <f t="shared" si="24"/>
        <v>0</v>
      </c>
      <c r="J76" s="155">
        <f t="shared" si="25"/>
        <v>0</v>
      </c>
      <c r="K76" s="155">
        <f t="shared" si="26"/>
        <v>0</v>
      </c>
      <c r="L76" s="4">
        <v>0</v>
      </c>
      <c r="M76" s="103">
        <f>'12'!J74</f>
        <v>0</v>
      </c>
      <c r="N76" s="103">
        <v>0</v>
      </c>
      <c r="O76" s="103">
        <v>0</v>
      </c>
      <c r="P76" s="103">
        <v>0</v>
      </c>
      <c r="Q76" s="103">
        <v>0</v>
      </c>
      <c r="R76" s="103">
        <v>0</v>
      </c>
      <c r="S76" s="4">
        <v>0</v>
      </c>
      <c r="T76" s="155">
        <f>'12'!L74</f>
        <v>0</v>
      </c>
      <c r="U76" s="103">
        <v>0</v>
      </c>
      <c r="V76" s="103">
        <v>0</v>
      </c>
      <c r="W76" s="103">
        <v>0</v>
      </c>
      <c r="X76" s="103">
        <v>0</v>
      </c>
      <c r="Y76" s="103">
        <v>0</v>
      </c>
      <c r="Z76" s="4">
        <v>0</v>
      </c>
      <c r="AA76" s="155">
        <f>'12'!N74</f>
        <v>0</v>
      </c>
      <c r="AB76" s="103"/>
      <c r="AC76" s="103">
        <v>0</v>
      </c>
      <c r="AD76" s="103">
        <v>0</v>
      </c>
      <c r="AE76" s="103">
        <v>0</v>
      </c>
      <c r="AF76" s="103">
        <v>0</v>
      </c>
      <c r="AG76" s="4">
        <v>0</v>
      </c>
      <c r="AH76" s="155">
        <f>'12'!P74</f>
        <v>0</v>
      </c>
      <c r="AI76" s="103"/>
      <c r="AJ76" s="103">
        <v>0</v>
      </c>
      <c r="AK76" s="103">
        <v>0</v>
      </c>
      <c r="AL76" s="103">
        <v>0</v>
      </c>
      <c r="AM76" s="103">
        <v>0</v>
      </c>
      <c r="AN76" s="4" t="s">
        <v>913</v>
      </c>
      <c r="AO76" s="155">
        <f t="shared" si="14"/>
        <v>0</v>
      </c>
      <c r="AP76" s="103">
        <f t="shared" si="15"/>
        <v>0</v>
      </c>
      <c r="AQ76" s="103">
        <f t="shared" si="16"/>
        <v>0</v>
      </c>
      <c r="AR76" s="103">
        <f t="shared" si="17"/>
        <v>0</v>
      </c>
      <c r="AS76" s="103">
        <f t="shared" si="18"/>
        <v>0</v>
      </c>
      <c r="AT76" s="103">
        <f t="shared" si="19"/>
        <v>0</v>
      </c>
      <c r="AU76" s="4">
        <v>0</v>
      </c>
      <c r="AV76" s="155">
        <f>'12'!K74</f>
        <v>0</v>
      </c>
      <c r="AW76" s="103">
        <v>0</v>
      </c>
      <c r="AX76" s="103">
        <v>0</v>
      </c>
      <c r="AY76" s="103">
        <v>0</v>
      </c>
      <c r="AZ76" s="103">
        <v>0</v>
      </c>
      <c r="BA76" s="103">
        <v>0</v>
      </c>
      <c r="BB76" s="4">
        <v>0</v>
      </c>
      <c r="BC76" s="155">
        <f>'12'!M74</f>
        <v>0</v>
      </c>
      <c r="BD76" s="103"/>
      <c r="BE76" s="103">
        <v>0</v>
      </c>
      <c r="BF76" s="103">
        <v>0</v>
      </c>
      <c r="BG76" s="103">
        <v>0</v>
      </c>
      <c r="BH76" s="103">
        <v>0</v>
      </c>
      <c r="BI76" s="4">
        <v>0</v>
      </c>
      <c r="BJ76" s="155">
        <f>'12'!O74</f>
        <v>0</v>
      </c>
      <c r="BK76" s="103">
        <v>0</v>
      </c>
      <c r="BL76" s="103">
        <v>0</v>
      </c>
      <c r="BM76" s="103">
        <v>0</v>
      </c>
      <c r="BN76" s="103">
        <v>0</v>
      </c>
      <c r="BO76" s="103">
        <v>0</v>
      </c>
      <c r="BP76" s="4">
        <v>0</v>
      </c>
      <c r="BQ76" s="155">
        <f>'12'!Q74</f>
        <v>0</v>
      </c>
      <c r="BR76" s="103"/>
      <c r="BS76" s="103">
        <v>0</v>
      </c>
      <c r="BT76" s="103">
        <v>0</v>
      </c>
      <c r="BU76" s="103">
        <v>0</v>
      </c>
      <c r="BV76" s="103">
        <v>0</v>
      </c>
      <c r="BW76" s="4">
        <v>0</v>
      </c>
      <c r="BX76" s="4" t="s">
        <v>913</v>
      </c>
      <c r="BY76" s="155">
        <f t="shared" si="20"/>
        <v>0</v>
      </c>
      <c r="BZ76" s="156">
        <f t="shared" si="21"/>
        <v>0</v>
      </c>
      <c r="CA76" s="4"/>
    </row>
    <row r="77" spans="1:79" x14ac:dyDescent="0.25">
      <c r="A77" s="130" t="str">
        <f>'10'!A75</f>
        <v>1.6.1.</v>
      </c>
      <c r="B77" s="131" t="str">
        <f>'10'!B75</f>
        <v>Приобретение автотранспортных средств</v>
      </c>
      <c r="C77" s="136" t="str">
        <f>'12'!C75</f>
        <v>M-O</v>
      </c>
      <c r="D77" s="155">
        <f>'12'!D75</f>
        <v>24.645000000000003</v>
      </c>
      <c r="E77" s="155">
        <f t="shared" si="5"/>
        <v>0</v>
      </c>
      <c r="F77" s="155">
        <f t="shared" si="13"/>
        <v>8.7000000000000011</v>
      </c>
      <c r="G77" s="155">
        <f t="shared" si="22"/>
        <v>0</v>
      </c>
      <c r="H77" s="155">
        <f t="shared" si="23"/>
        <v>0</v>
      </c>
      <c r="I77" s="155">
        <f t="shared" si="24"/>
        <v>0</v>
      </c>
      <c r="J77" s="155">
        <f t="shared" si="25"/>
        <v>0</v>
      </c>
      <c r="K77" s="155">
        <f t="shared" si="26"/>
        <v>0</v>
      </c>
      <c r="L77" s="4">
        <v>0</v>
      </c>
      <c r="M77" s="103">
        <f>'12'!J75</f>
        <v>0</v>
      </c>
      <c r="N77" s="103">
        <v>0</v>
      </c>
      <c r="O77" s="103">
        <v>0</v>
      </c>
      <c r="P77" s="103">
        <v>0</v>
      </c>
      <c r="Q77" s="103">
        <v>0</v>
      </c>
      <c r="R77" s="103">
        <v>0</v>
      </c>
      <c r="S77" s="4">
        <v>0</v>
      </c>
      <c r="T77" s="155">
        <f>'12'!L75</f>
        <v>8.7000000000000011</v>
      </c>
      <c r="U77" s="103">
        <v>0</v>
      </c>
      <c r="V77" s="103">
        <v>0</v>
      </c>
      <c r="W77" s="103">
        <v>0</v>
      </c>
      <c r="X77" s="103">
        <v>0</v>
      </c>
      <c r="Y77" s="103">
        <v>0</v>
      </c>
      <c r="Z77" s="4">
        <v>0</v>
      </c>
      <c r="AA77" s="155">
        <f>'12'!N75</f>
        <v>0</v>
      </c>
      <c r="AB77" s="103"/>
      <c r="AC77" s="103">
        <v>0</v>
      </c>
      <c r="AD77" s="103">
        <v>0</v>
      </c>
      <c r="AE77" s="103">
        <v>0</v>
      </c>
      <c r="AF77" s="103">
        <v>0</v>
      </c>
      <c r="AG77" s="4">
        <v>0</v>
      </c>
      <c r="AH77" s="155">
        <f>'12'!P75</f>
        <v>0</v>
      </c>
      <c r="AI77" s="103"/>
      <c r="AJ77" s="103">
        <v>0</v>
      </c>
      <c r="AK77" s="103">
        <v>0</v>
      </c>
      <c r="AL77" s="103">
        <v>0</v>
      </c>
      <c r="AM77" s="103">
        <v>0</v>
      </c>
      <c r="AN77" s="4" t="s">
        <v>913</v>
      </c>
      <c r="AO77" s="155">
        <f t="shared" si="14"/>
        <v>8.5279166666666661</v>
      </c>
      <c r="AP77" s="103">
        <f t="shared" si="15"/>
        <v>0</v>
      </c>
      <c r="AQ77" s="103">
        <f t="shared" si="16"/>
        <v>0</v>
      </c>
      <c r="AR77" s="103">
        <f t="shared" si="17"/>
        <v>0</v>
      </c>
      <c r="AS77" s="103">
        <f t="shared" si="18"/>
        <v>0</v>
      </c>
      <c r="AT77" s="103">
        <f t="shared" si="19"/>
        <v>0</v>
      </c>
      <c r="AU77" s="4">
        <v>0</v>
      </c>
      <c r="AV77" s="155">
        <f>'12'!K75</f>
        <v>0</v>
      </c>
      <c r="AW77" s="103">
        <v>0</v>
      </c>
      <c r="AX77" s="103">
        <v>0</v>
      </c>
      <c r="AY77" s="103">
        <v>0</v>
      </c>
      <c r="AZ77" s="103">
        <v>0</v>
      </c>
      <c r="BA77" s="103">
        <v>0</v>
      </c>
      <c r="BB77" s="4">
        <v>0</v>
      </c>
      <c r="BC77" s="155">
        <f>'12'!M75</f>
        <v>8.5279166666666661</v>
      </c>
      <c r="BD77" s="103"/>
      <c r="BE77" s="103">
        <v>0</v>
      </c>
      <c r="BF77" s="103">
        <v>0</v>
      </c>
      <c r="BG77" s="103">
        <v>0</v>
      </c>
      <c r="BH77" s="103">
        <v>0</v>
      </c>
      <c r="BI77" s="4">
        <v>0</v>
      </c>
      <c r="BJ77" s="155">
        <f>'12'!O75</f>
        <v>0</v>
      </c>
      <c r="BK77" s="103">
        <v>0</v>
      </c>
      <c r="BL77" s="103">
        <v>0</v>
      </c>
      <c r="BM77" s="103">
        <v>0</v>
      </c>
      <c r="BN77" s="103">
        <v>0</v>
      </c>
      <c r="BO77" s="103">
        <v>0</v>
      </c>
      <c r="BP77" s="4">
        <v>0</v>
      </c>
      <c r="BQ77" s="155">
        <f>'12'!Q75</f>
        <v>0</v>
      </c>
      <c r="BR77" s="103"/>
      <c r="BS77" s="103">
        <v>0</v>
      </c>
      <c r="BT77" s="103">
        <v>0</v>
      </c>
      <c r="BU77" s="103">
        <v>0</v>
      </c>
      <c r="BV77" s="103">
        <v>0</v>
      </c>
      <c r="BW77" s="4">
        <v>0</v>
      </c>
      <c r="BX77" s="4" t="s">
        <v>913</v>
      </c>
      <c r="BY77" s="155">
        <f t="shared" si="20"/>
        <v>-0.17208333333333492</v>
      </c>
      <c r="BZ77" s="156">
        <f t="shared" si="21"/>
        <v>-1.9779693486590217</v>
      </c>
      <c r="CA77" s="4"/>
    </row>
    <row r="78" spans="1:79" ht="22.5" x14ac:dyDescent="0.25">
      <c r="A78" s="130" t="str">
        <f>'10'!A76</f>
        <v>1.6.1.1.</v>
      </c>
      <c r="B78" s="131" t="str">
        <f>'10'!B76</f>
        <v>Приобретение автомобиля для перевозки персонала - 2 шт.</v>
      </c>
      <c r="C78" s="136" t="str">
        <f>'12'!C76</f>
        <v>M</v>
      </c>
      <c r="D78" s="155">
        <f>'12'!D76</f>
        <v>1.62</v>
      </c>
      <c r="E78" s="155">
        <f t="shared" si="5"/>
        <v>0</v>
      </c>
      <c r="F78" s="155">
        <f t="shared" si="13"/>
        <v>0</v>
      </c>
      <c r="G78" s="155">
        <f t="shared" si="22"/>
        <v>0</v>
      </c>
      <c r="H78" s="155">
        <f t="shared" si="23"/>
        <v>0</v>
      </c>
      <c r="I78" s="155">
        <f t="shared" si="24"/>
        <v>0</v>
      </c>
      <c r="J78" s="155">
        <f t="shared" si="25"/>
        <v>0</v>
      </c>
      <c r="K78" s="155">
        <f t="shared" si="26"/>
        <v>0</v>
      </c>
      <c r="L78" s="4">
        <v>0</v>
      </c>
      <c r="M78" s="103">
        <f>'12'!J76</f>
        <v>0</v>
      </c>
      <c r="N78" s="103">
        <v>0</v>
      </c>
      <c r="O78" s="103">
        <v>0</v>
      </c>
      <c r="P78" s="103">
        <v>0</v>
      </c>
      <c r="Q78" s="103">
        <v>0</v>
      </c>
      <c r="R78" s="103">
        <v>0</v>
      </c>
      <c r="S78" s="4">
        <v>0</v>
      </c>
      <c r="T78" s="155">
        <f>'12'!L76</f>
        <v>0</v>
      </c>
      <c r="U78" s="103">
        <v>0</v>
      </c>
      <c r="V78" s="103">
        <v>0</v>
      </c>
      <c r="W78" s="103">
        <v>0</v>
      </c>
      <c r="X78" s="103">
        <v>0</v>
      </c>
      <c r="Y78" s="103">
        <v>0</v>
      </c>
      <c r="Z78" s="4">
        <v>0</v>
      </c>
      <c r="AA78" s="155">
        <f>'12'!N76</f>
        <v>0</v>
      </c>
      <c r="AB78" s="103"/>
      <c r="AC78" s="103">
        <v>0</v>
      </c>
      <c r="AD78" s="103">
        <v>0</v>
      </c>
      <c r="AE78" s="103">
        <v>0</v>
      </c>
      <c r="AF78" s="103">
        <v>0</v>
      </c>
      <c r="AG78" s="4">
        <v>0</v>
      </c>
      <c r="AH78" s="155">
        <f>'12'!P76</f>
        <v>0</v>
      </c>
      <c r="AI78" s="103"/>
      <c r="AJ78" s="103">
        <v>0</v>
      </c>
      <c r="AK78" s="103">
        <v>0</v>
      </c>
      <c r="AL78" s="103">
        <v>0</v>
      </c>
      <c r="AM78" s="103">
        <v>0</v>
      </c>
      <c r="AN78" s="4" t="s">
        <v>913</v>
      </c>
      <c r="AO78" s="155">
        <f t="shared" si="14"/>
        <v>0</v>
      </c>
      <c r="AP78" s="103">
        <f t="shared" si="15"/>
        <v>0</v>
      </c>
      <c r="AQ78" s="103">
        <f t="shared" si="16"/>
        <v>0</v>
      </c>
      <c r="AR78" s="103">
        <f t="shared" si="17"/>
        <v>0</v>
      </c>
      <c r="AS78" s="103">
        <f t="shared" si="18"/>
        <v>0</v>
      </c>
      <c r="AT78" s="103">
        <f t="shared" si="19"/>
        <v>0</v>
      </c>
      <c r="AU78" s="4">
        <v>0</v>
      </c>
      <c r="AV78" s="155">
        <f>'12'!K76</f>
        <v>0</v>
      </c>
      <c r="AW78" s="103">
        <v>0</v>
      </c>
      <c r="AX78" s="103">
        <v>0</v>
      </c>
      <c r="AY78" s="103">
        <v>0</v>
      </c>
      <c r="AZ78" s="103">
        <v>0</v>
      </c>
      <c r="BA78" s="103">
        <v>0</v>
      </c>
      <c r="BB78" s="4">
        <v>0</v>
      </c>
      <c r="BC78" s="155">
        <f>'12'!M76</f>
        <v>0</v>
      </c>
      <c r="BD78" s="103"/>
      <c r="BE78" s="103">
        <v>0</v>
      </c>
      <c r="BF78" s="103">
        <v>0</v>
      </c>
      <c r="BG78" s="103">
        <v>0</v>
      </c>
      <c r="BH78" s="103">
        <v>0</v>
      </c>
      <c r="BI78" s="4">
        <v>0</v>
      </c>
      <c r="BJ78" s="155">
        <f>'12'!O76</f>
        <v>0</v>
      </c>
      <c r="BK78" s="103">
        <v>0</v>
      </c>
      <c r="BL78" s="103">
        <v>0</v>
      </c>
      <c r="BM78" s="103">
        <v>0</v>
      </c>
      <c r="BN78" s="103">
        <v>0</v>
      </c>
      <c r="BO78" s="103">
        <v>0</v>
      </c>
      <c r="BP78" s="4">
        <v>0</v>
      </c>
      <c r="BQ78" s="155">
        <f>'12'!Q76</f>
        <v>0</v>
      </c>
      <c r="BR78" s="103"/>
      <c r="BS78" s="103">
        <v>0</v>
      </c>
      <c r="BT78" s="103">
        <v>0</v>
      </c>
      <c r="BU78" s="103">
        <v>0</v>
      </c>
      <c r="BV78" s="103">
        <v>0</v>
      </c>
      <c r="BW78" s="4">
        <v>0</v>
      </c>
      <c r="BX78" s="4" t="s">
        <v>913</v>
      </c>
      <c r="BY78" s="155">
        <f t="shared" si="20"/>
        <v>0</v>
      </c>
      <c r="BZ78" s="156">
        <f t="shared" si="21"/>
        <v>0</v>
      </c>
      <c r="CA78" s="4"/>
    </row>
    <row r="79" spans="1:79" ht="22.5" x14ac:dyDescent="0.25">
      <c r="A79" s="130" t="str">
        <f>'10'!A77</f>
        <v>1.6.1.2.</v>
      </c>
      <c r="B79" s="131" t="str">
        <f>'10'!B77</f>
        <v>Приобретение автоподъемник АП-18А</v>
      </c>
      <c r="C79" s="136" t="str">
        <f>'12'!C77</f>
        <v>M</v>
      </c>
      <c r="D79" s="155">
        <f>'12'!D77</f>
        <v>5.3250000000000002</v>
      </c>
      <c r="E79" s="155">
        <f t="shared" si="5"/>
        <v>0</v>
      </c>
      <c r="F79" s="155">
        <f t="shared" si="13"/>
        <v>0</v>
      </c>
      <c r="G79" s="155">
        <f t="shared" si="22"/>
        <v>0</v>
      </c>
      <c r="H79" s="155">
        <f t="shared" si="23"/>
        <v>0</v>
      </c>
      <c r="I79" s="155">
        <f t="shared" si="24"/>
        <v>0</v>
      </c>
      <c r="J79" s="155">
        <f t="shared" si="25"/>
        <v>0</v>
      </c>
      <c r="K79" s="155">
        <f t="shared" si="26"/>
        <v>0</v>
      </c>
      <c r="L79" s="4">
        <v>0</v>
      </c>
      <c r="M79" s="103">
        <f>'12'!J77</f>
        <v>0</v>
      </c>
      <c r="N79" s="103">
        <v>0</v>
      </c>
      <c r="O79" s="103">
        <v>0</v>
      </c>
      <c r="P79" s="103">
        <v>0</v>
      </c>
      <c r="Q79" s="103">
        <v>0</v>
      </c>
      <c r="R79" s="103">
        <v>0</v>
      </c>
      <c r="S79" s="4">
        <v>0</v>
      </c>
      <c r="T79" s="155">
        <f>'12'!L77</f>
        <v>0</v>
      </c>
      <c r="U79" s="103">
        <v>0</v>
      </c>
      <c r="V79" s="103">
        <v>0</v>
      </c>
      <c r="W79" s="103">
        <v>0</v>
      </c>
      <c r="X79" s="103">
        <v>0</v>
      </c>
      <c r="Y79" s="103">
        <v>0</v>
      </c>
      <c r="Z79" s="4">
        <v>0</v>
      </c>
      <c r="AA79" s="155">
        <f>'12'!N77</f>
        <v>0</v>
      </c>
      <c r="AB79" s="103"/>
      <c r="AC79" s="103">
        <v>0</v>
      </c>
      <c r="AD79" s="103">
        <v>0</v>
      </c>
      <c r="AE79" s="103">
        <v>0</v>
      </c>
      <c r="AF79" s="103">
        <v>0</v>
      </c>
      <c r="AG79" s="4">
        <v>0</v>
      </c>
      <c r="AH79" s="155">
        <f>'12'!P77</f>
        <v>0</v>
      </c>
      <c r="AI79" s="103"/>
      <c r="AJ79" s="103">
        <v>0</v>
      </c>
      <c r="AK79" s="103">
        <v>0</v>
      </c>
      <c r="AL79" s="103">
        <v>0</v>
      </c>
      <c r="AM79" s="103">
        <v>0</v>
      </c>
      <c r="AN79" s="4" t="s">
        <v>913</v>
      </c>
      <c r="AO79" s="155">
        <f t="shared" si="14"/>
        <v>0</v>
      </c>
      <c r="AP79" s="103">
        <f t="shared" si="15"/>
        <v>0</v>
      </c>
      <c r="AQ79" s="103">
        <f t="shared" si="16"/>
        <v>0</v>
      </c>
      <c r="AR79" s="103">
        <f t="shared" si="17"/>
        <v>0</v>
      </c>
      <c r="AS79" s="103">
        <f t="shared" si="18"/>
        <v>0</v>
      </c>
      <c r="AT79" s="103">
        <f t="shared" si="19"/>
        <v>0</v>
      </c>
      <c r="AU79" s="4">
        <v>0</v>
      </c>
      <c r="AV79" s="155">
        <f>'12'!K77</f>
        <v>0</v>
      </c>
      <c r="AW79" s="103">
        <v>0</v>
      </c>
      <c r="AX79" s="103">
        <v>0</v>
      </c>
      <c r="AY79" s="103">
        <v>0</v>
      </c>
      <c r="AZ79" s="103">
        <v>0</v>
      </c>
      <c r="BA79" s="103">
        <v>0</v>
      </c>
      <c r="BB79" s="4">
        <v>0</v>
      </c>
      <c r="BC79" s="155">
        <f>'12'!M77</f>
        <v>0</v>
      </c>
      <c r="BD79" s="103"/>
      <c r="BE79" s="103">
        <v>0</v>
      </c>
      <c r="BF79" s="103">
        <v>0</v>
      </c>
      <c r="BG79" s="103">
        <v>0</v>
      </c>
      <c r="BH79" s="103">
        <v>0</v>
      </c>
      <c r="BI79" s="4">
        <v>0</v>
      </c>
      <c r="BJ79" s="155">
        <f>'12'!O77</f>
        <v>0</v>
      </c>
      <c r="BK79" s="103">
        <v>0</v>
      </c>
      <c r="BL79" s="103">
        <v>0</v>
      </c>
      <c r="BM79" s="103">
        <v>0</v>
      </c>
      <c r="BN79" s="103">
        <v>0</v>
      </c>
      <c r="BO79" s="103">
        <v>0</v>
      </c>
      <c r="BP79" s="4">
        <v>0</v>
      </c>
      <c r="BQ79" s="155">
        <f>'12'!Q77</f>
        <v>0</v>
      </c>
      <c r="BR79" s="103"/>
      <c r="BS79" s="103">
        <v>0</v>
      </c>
      <c r="BT79" s="103">
        <v>0</v>
      </c>
      <c r="BU79" s="103">
        <v>0</v>
      </c>
      <c r="BV79" s="103">
        <v>0</v>
      </c>
      <c r="BW79" s="4">
        <v>0</v>
      </c>
      <c r="BX79" s="4" t="s">
        <v>913</v>
      </c>
      <c r="BY79" s="155">
        <f t="shared" si="20"/>
        <v>0</v>
      </c>
      <c r="BZ79" s="156">
        <f t="shared" si="21"/>
        <v>0</v>
      </c>
      <c r="CA79" s="4"/>
    </row>
    <row r="80" spans="1:79" ht="22.5" x14ac:dyDescent="0.25">
      <c r="A80" s="130" t="str">
        <f>'10'!A78</f>
        <v>1.6.1.3.</v>
      </c>
      <c r="B80" s="131" t="str">
        <f>'10'!B78</f>
        <v>Приобретение УАЗ 390995 - 2 шт.</v>
      </c>
      <c r="C80" s="136" t="str">
        <f>'12'!C78</f>
        <v>N</v>
      </c>
      <c r="D80" s="155">
        <f>'12'!D78</f>
        <v>2</v>
      </c>
      <c r="E80" s="155">
        <f t="shared" si="5"/>
        <v>0</v>
      </c>
      <c r="F80" s="155">
        <f t="shared" si="13"/>
        <v>2</v>
      </c>
      <c r="G80" s="155">
        <f t="shared" si="22"/>
        <v>0</v>
      </c>
      <c r="H80" s="155">
        <f t="shared" si="23"/>
        <v>0</v>
      </c>
      <c r="I80" s="155">
        <f t="shared" si="24"/>
        <v>0</v>
      </c>
      <c r="J80" s="155">
        <f t="shared" si="25"/>
        <v>0</v>
      </c>
      <c r="K80" s="155">
        <f t="shared" si="26"/>
        <v>0</v>
      </c>
      <c r="L80" s="4">
        <v>0</v>
      </c>
      <c r="M80" s="103">
        <f>'12'!J78</f>
        <v>0</v>
      </c>
      <c r="N80" s="103">
        <v>0</v>
      </c>
      <c r="O80" s="103">
        <v>0</v>
      </c>
      <c r="P80" s="103">
        <v>0</v>
      </c>
      <c r="Q80" s="103">
        <v>0</v>
      </c>
      <c r="R80" s="103">
        <v>0</v>
      </c>
      <c r="S80" s="4">
        <v>0</v>
      </c>
      <c r="T80" s="155">
        <f>'12'!L78</f>
        <v>2</v>
      </c>
      <c r="U80" s="103">
        <v>0</v>
      </c>
      <c r="V80" s="103">
        <v>0</v>
      </c>
      <c r="W80" s="103">
        <v>0</v>
      </c>
      <c r="X80" s="103">
        <v>0</v>
      </c>
      <c r="Y80" s="103">
        <v>0</v>
      </c>
      <c r="Z80" s="4">
        <v>0</v>
      </c>
      <c r="AA80" s="155">
        <f>'12'!N78</f>
        <v>0</v>
      </c>
      <c r="AB80" s="103"/>
      <c r="AC80" s="103">
        <v>0</v>
      </c>
      <c r="AD80" s="103">
        <v>0</v>
      </c>
      <c r="AE80" s="103">
        <v>0</v>
      </c>
      <c r="AF80" s="103">
        <v>0</v>
      </c>
      <c r="AG80" s="4">
        <v>0</v>
      </c>
      <c r="AH80" s="155">
        <f>'12'!P78</f>
        <v>0</v>
      </c>
      <c r="AI80" s="103"/>
      <c r="AJ80" s="103">
        <v>0</v>
      </c>
      <c r="AK80" s="103">
        <v>0</v>
      </c>
      <c r="AL80" s="103">
        <v>0</v>
      </c>
      <c r="AM80" s="103">
        <v>0</v>
      </c>
      <c r="AN80" s="4" t="s">
        <v>913</v>
      </c>
      <c r="AO80" s="155">
        <f t="shared" si="14"/>
        <v>1.9004166666666666</v>
      </c>
      <c r="AP80" s="103">
        <f t="shared" si="15"/>
        <v>0</v>
      </c>
      <c r="AQ80" s="103">
        <f t="shared" si="16"/>
        <v>0</v>
      </c>
      <c r="AR80" s="103">
        <f t="shared" si="17"/>
        <v>0</v>
      </c>
      <c r="AS80" s="103">
        <f t="shared" si="18"/>
        <v>0</v>
      </c>
      <c r="AT80" s="103">
        <f t="shared" si="19"/>
        <v>0</v>
      </c>
      <c r="AU80" s="4">
        <v>0</v>
      </c>
      <c r="AV80" s="155">
        <f>'12'!K78</f>
        <v>0</v>
      </c>
      <c r="AW80" s="103">
        <v>0</v>
      </c>
      <c r="AX80" s="103">
        <v>0</v>
      </c>
      <c r="AY80" s="103">
        <v>0</v>
      </c>
      <c r="AZ80" s="103">
        <v>0</v>
      </c>
      <c r="BA80" s="103">
        <v>0</v>
      </c>
      <c r="BB80" s="4">
        <v>0</v>
      </c>
      <c r="BC80" s="155">
        <f>'12'!M78</f>
        <v>1.9004166666666666</v>
      </c>
      <c r="BD80" s="103"/>
      <c r="BE80" s="103">
        <v>0</v>
      </c>
      <c r="BF80" s="103">
        <v>0</v>
      </c>
      <c r="BG80" s="103">
        <v>0</v>
      </c>
      <c r="BH80" s="103">
        <v>0</v>
      </c>
      <c r="BI80" s="4">
        <v>0</v>
      </c>
      <c r="BJ80" s="155">
        <f>'12'!O78</f>
        <v>0</v>
      </c>
      <c r="BK80" s="103">
        <v>0</v>
      </c>
      <c r="BL80" s="103">
        <v>0</v>
      </c>
      <c r="BM80" s="103">
        <v>0</v>
      </c>
      <c r="BN80" s="103">
        <v>0</v>
      </c>
      <c r="BO80" s="103">
        <v>0</v>
      </c>
      <c r="BP80" s="4">
        <v>0</v>
      </c>
      <c r="BQ80" s="155">
        <f>'12'!Q78</f>
        <v>0</v>
      </c>
      <c r="BR80" s="103"/>
      <c r="BS80" s="103">
        <v>0</v>
      </c>
      <c r="BT80" s="103">
        <v>0</v>
      </c>
      <c r="BU80" s="103">
        <v>0</v>
      </c>
      <c r="BV80" s="103">
        <v>0</v>
      </c>
      <c r="BW80" s="4">
        <v>0</v>
      </c>
      <c r="BX80" s="4" t="s">
        <v>913</v>
      </c>
      <c r="BY80" s="155">
        <f t="shared" si="20"/>
        <v>-9.9583333333333357E-2</v>
      </c>
      <c r="BZ80" s="156">
        <f t="shared" si="21"/>
        <v>-4.9791666666666679</v>
      </c>
      <c r="CA80" s="4"/>
    </row>
    <row r="81" spans="1:79" ht="22.5" x14ac:dyDescent="0.25">
      <c r="A81" s="130" t="str">
        <f>'10'!A79</f>
        <v>1.6.1.4.</v>
      </c>
      <c r="B81" s="131" t="str">
        <f>'10'!B79</f>
        <v xml:space="preserve">Приобретение автоподъемник АП-18А </v>
      </c>
      <c r="C81" s="136" t="str">
        <f>'12'!C79</f>
        <v>N</v>
      </c>
      <c r="D81" s="155">
        <f>'12'!D79</f>
        <v>6.7000000000000011</v>
      </c>
      <c r="E81" s="155">
        <f t="shared" si="5"/>
        <v>0</v>
      </c>
      <c r="F81" s="155">
        <f t="shared" si="13"/>
        <v>6.7000000000000011</v>
      </c>
      <c r="G81" s="155">
        <f t="shared" si="22"/>
        <v>0</v>
      </c>
      <c r="H81" s="155">
        <f t="shared" si="23"/>
        <v>0</v>
      </c>
      <c r="I81" s="155">
        <f t="shared" si="24"/>
        <v>0</v>
      </c>
      <c r="J81" s="155">
        <f t="shared" si="25"/>
        <v>0</v>
      </c>
      <c r="K81" s="155">
        <f t="shared" si="26"/>
        <v>0</v>
      </c>
      <c r="L81" s="4">
        <v>0</v>
      </c>
      <c r="M81" s="103">
        <f>'12'!J79</f>
        <v>0</v>
      </c>
      <c r="N81" s="103">
        <v>0</v>
      </c>
      <c r="O81" s="103">
        <v>0</v>
      </c>
      <c r="P81" s="103">
        <v>0</v>
      </c>
      <c r="Q81" s="103">
        <v>0</v>
      </c>
      <c r="R81" s="103">
        <v>0</v>
      </c>
      <c r="S81" s="4">
        <v>0</v>
      </c>
      <c r="T81" s="155">
        <f>'12'!L79</f>
        <v>6.7000000000000011</v>
      </c>
      <c r="U81" s="103">
        <v>0</v>
      </c>
      <c r="V81" s="103">
        <v>0</v>
      </c>
      <c r="W81" s="103">
        <v>0</v>
      </c>
      <c r="X81" s="103">
        <v>0</v>
      </c>
      <c r="Y81" s="103">
        <v>0</v>
      </c>
      <c r="Z81" s="4">
        <v>0</v>
      </c>
      <c r="AA81" s="155">
        <f>'12'!N79</f>
        <v>0</v>
      </c>
      <c r="AB81" s="103"/>
      <c r="AC81" s="103">
        <v>0</v>
      </c>
      <c r="AD81" s="103">
        <v>0</v>
      </c>
      <c r="AE81" s="103">
        <v>0</v>
      </c>
      <c r="AF81" s="103">
        <v>0</v>
      </c>
      <c r="AG81" s="4">
        <v>0</v>
      </c>
      <c r="AH81" s="155">
        <f>'12'!P79</f>
        <v>0</v>
      </c>
      <c r="AI81" s="103"/>
      <c r="AJ81" s="103">
        <v>0</v>
      </c>
      <c r="AK81" s="103">
        <v>0</v>
      </c>
      <c r="AL81" s="103">
        <v>0</v>
      </c>
      <c r="AM81" s="103">
        <v>0</v>
      </c>
      <c r="AN81" s="4" t="s">
        <v>913</v>
      </c>
      <c r="AO81" s="155">
        <f t="shared" si="14"/>
        <v>6.6275000000000004</v>
      </c>
      <c r="AP81" s="103">
        <f t="shared" si="15"/>
        <v>0</v>
      </c>
      <c r="AQ81" s="103">
        <f t="shared" si="16"/>
        <v>0</v>
      </c>
      <c r="AR81" s="103">
        <f t="shared" si="17"/>
        <v>0</v>
      </c>
      <c r="AS81" s="103">
        <f t="shared" si="18"/>
        <v>0</v>
      </c>
      <c r="AT81" s="103">
        <f t="shared" si="19"/>
        <v>0</v>
      </c>
      <c r="AU81" s="4">
        <v>0</v>
      </c>
      <c r="AV81" s="155">
        <f>'12'!K79</f>
        <v>0</v>
      </c>
      <c r="AW81" s="103">
        <v>0</v>
      </c>
      <c r="AX81" s="103">
        <v>0</v>
      </c>
      <c r="AY81" s="103">
        <v>0</v>
      </c>
      <c r="AZ81" s="103">
        <v>0</v>
      </c>
      <c r="BA81" s="103">
        <v>0</v>
      </c>
      <c r="BB81" s="4">
        <v>0</v>
      </c>
      <c r="BC81" s="155">
        <f>'12'!M79</f>
        <v>6.6275000000000004</v>
      </c>
      <c r="BD81" s="103"/>
      <c r="BE81" s="103">
        <v>0</v>
      </c>
      <c r="BF81" s="103">
        <v>0</v>
      </c>
      <c r="BG81" s="103">
        <v>0</v>
      </c>
      <c r="BH81" s="103">
        <v>0</v>
      </c>
      <c r="BI81" s="4">
        <v>0</v>
      </c>
      <c r="BJ81" s="155">
        <f>'12'!O79</f>
        <v>0</v>
      </c>
      <c r="BK81" s="103">
        <v>0</v>
      </c>
      <c r="BL81" s="103">
        <v>0</v>
      </c>
      <c r="BM81" s="103">
        <v>0</v>
      </c>
      <c r="BN81" s="103">
        <v>0</v>
      </c>
      <c r="BO81" s="103">
        <v>0</v>
      </c>
      <c r="BP81" s="4">
        <v>0</v>
      </c>
      <c r="BQ81" s="155">
        <f>'12'!Q79</f>
        <v>0</v>
      </c>
      <c r="BR81" s="103"/>
      <c r="BS81" s="103">
        <v>0</v>
      </c>
      <c r="BT81" s="103">
        <v>0</v>
      </c>
      <c r="BU81" s="103">
        <v>0</v>
      </c>
      <c r="BV81" s="103">
        <v>0</v>
      </c>
      <c r="BW81" s="4">
        <v>0</v>
      </c>
      <c r="BX81" s="4" t="s">
        <v>913</v>
      </c>
      <c r="BY81" s="155">
        <f t="shared" si="20"/>
        <v>-7.2500000000000675E-2</v>
      </c>
      <c r="BZ81" s="156">
        <f t="shared" si="21"/>
        <v>-1.0820895522388159</v>
      </c>
      <c r="CA81" s="4"/>
    </row>
    <row r="82" spans="1:79" ht="22.5" x14ac:dyDescent="0.25">
      <c r="A82" s="130" t="str">
        <f>'10'!A80</f>
        <v>1.6.1.5.</v>
      </c>
      <c r="B82" s="131" t="str">
        <f>'10'!B80</f>
        <v>Приобретение УАЗ 390995 - 2 шт.</v>
      </c>
      <c r="C82" s="136" t="str">
        <f>'12'!C80</f>
        <v>O</v>
      </c>
      <c r="D82" s="155">
        <f>'12'!D80</f>
        <v>2.3999999999999986</v>
      </c>
      <c r="E82" s="155">
        <f t="shared" si="5"/>
        <v>0</v>
      </c>
      <c r="F82" s="155">
        <f t="shared" si="13"/>
        <v>0</v>
      </c>
      <c r="G82" s="155">
        <f t="shared" si="22"/>
        <v>0</v>
      </c>
      <c r="H82" s="155">
        <f t="shared" si="23"/>
        <v>0</v>
      </c>
      <c r="I82" s="155">
        <f t="shared" si="24"/>
        <v>0</v>
      </c>
      <c r="J82" s="155">
        <f t="shared" si="25"/>
        <v>0</v>
      </c>
      <c r="K82" s="155">
        <f t="shared" si="26"/>
        <v>0</v>
      </c>
      <c r="L82" s="4">
        <v>0</v>
      </c>
      <c r="M82" s="103">
        <f>'12'!J80</f>
        <v>0</v>
      </c>
      <c r="N82" s="103">
        <v>0</v>
      </c>
      <c r="O82" s="103">
        <v>0</v>
      </c>
      <c r="P82" s="103">
        <v>0</v>
      </c>
      <c r="Q82" s="103">
        <v>0</v>
      </c>
      <c r="R82" s="103">
        <v>0</v>
      </c>
      <c r="S82" s="4">
        <v>0</v>
      </c>
      <c r="T82" s="155">
        <f>'12'!L80</f>
        <v>0</v>
      </c>
      <c r="U82" s="103">
        <v>0</v>
      </c>
      <c r="V82" s="103">
        <v>0</v>
      </c>
      <c r="W82" s="103">
        <v>0</v>
      </c>
      <c r="X82" s="103">
        <v>0</v>
      </c>
      <c r="Y82" s="103">
        <v>0</v>
      </c>
      <c r="Z82" s="4">
        <v>0</v>
      </c>
      <c r="AA82" s="155">
        <f>'12'!N80</f>
        <v>0</v>
      </c>
      <c r="AB82" s="103"/>
      <c r="AC82" s="103">
        <v>0</v>
      </c>
      <c r="AD82" s="103">
        <v>0</v>
      </c>
      <c r="AE82" s="103">
        <v>0</v>
      </c>
      <c r="AF82" s="103">
        <v>0</v>
      </c>
      <c r="AG82" s="4">
        <v>0</v>
      </c>
      <c r="AH82" s="155">
        <f>'12'!P80</f>
        <v>0</v>
      </c>
      <c r="AI82" s="103"/>
      <c r="AJ82" s="103">
        <v>0</v>
      </c>
      <c r="AK82" s="103">
        <v>0</v>
      </c>
      <c r="AL82" s="103">
        <v>0</v>
      </c>
      <c r="AM82" s="103">
        <v>0</v>
      </c>
      <c r="AN82" s="4" t="s">
        <v>913</v>
      </c>
      <c r="AO82" s="155">
        <f t="shared" si="14"/>
        <v>0</v>
      </c>
      <c r="AP82" s="103">
        <f t="shared" si="15"/>
        <v>0</v>
      </c>
      <c r="AQ82" s="103">
        <f t="shared" si="16"/>
        <v>0</v>
      </c>
      <c r="AR82" s="103">
        <f t="shared" si="17"/>
        <v>0</v>
      </c>
      <c r="AS82" s="103">
        <f t="shared" si="18"/>
        <v>0</v>
      </c>
      <c r="AT82" s="103">
        <f t="shared" si="19"/>
        <v>0</v>
      </c>
      <c r="AU82" s="4">
        <v>0</v>
      </c>
      <c r="AV82" s="155">
        <f>'12'!K80</f>
        <v>0</v>
      </c>
      <c r="AW82" s="103">
        <v>0</v>
      </c>
      <c r="AX82" s="103">
        <v>0</v>
      </c>
      <c r="AY82" s="103">
        <v>0</v>
      </c>
      <c r="AZ82" s="103">
        <v>0</v>
      </c>
      <c r="BA82" s="103">
        <v>0</v>
      </c>
      <c r="BB82" s="4">
        <v>0</v>
      </c>
      <c r="BC82" s="155">
        <f>'12'!M80</f>
        <v>0</v>
      </c>
      <c r="BD82" s="103"/>
      <c r="BE82" s="103">
        <v>0</v>
      </c>
      <c r="BF82" s="103">
        <v>0</v>
      </c>
      <c r="BG82" s="103">
        <v>0</v>
      </c>
      <c r="BH82" s="103">
        <v>0</v>
      </c>
      <c r="BI82" s="4">
        <v>0</v>
      </c>
      <c r="BJ82" s="155">
        <f>'12'!O80</f>
        <v>0</v>
      </c>
      <c r="BK82" s="103">
        <v>0</v>
      </c>
      <c r="BL82" s="103">
        <v>0</v>
      </c>
      <c r="BM82" s="103">
        <v>0</v>
      </c>
      <c r="BN82" s="103">
        <v>0</v>
      </c>
      <c r="BO82" s="103">
        <v>0</v>
      </c>
      <c r="BP82" s="4">
        <v>0</v>
      </c>
      <c r="BQ82" s="155">
        <f>'12'!Q80</f>
        <v>0</v>
      </c>
      <c r="BR82" s="103"/>
      <c r="BS82" s="103">
        <v>0</v>
      </c>
      <c r="BT82" s="103">
        <v>0</v>
      </c>
      <c r="BU82" s="103">
        <v>0</v>
      </c>
      <c r="BV82" s="103">
        <v>0</v>
      </c>
      <c r="BW82" s="4">
        <v>0</v>
      </c>
      <c r="BX82" s="4" t="s">
        <v>913</v>
      </c>
      <c r="BY82" s="155">
        <f t="shared" si="20"/>
        <v>0</v>
      </c>
      <c r="BZ82" s="156">
        <f t="shared" si="21"/>
        <v>0</v>
      </c>
      <c r="CA82" s="4"/>
    </row>
    <row r="83" spans="1:79" ht="22.5" x14ac:dyDescent="0.25">
      <c r="A83" s="130" t="str">
        <f>'10'!A81</f>
        <v>1.6.1.6.</v>
      </c>
      <c r="B83" s="131" t="str">
        <f>'10'!B81</f>
        <v>Приобретение автоподъемник АП-18А</v>
      </c>
      <c r="C83" s="136" t="str">
        <f>'12'!C81</f>
        <v>O</v>
      </c>
      <c r="D83" s="155">
        <f>'12'!D81</f>
        <v>6.6000000000000005</v>
      </c>
      <c r="E83" s="155">
        <f t="shared" si="5"/>
        <v>0</v>
      </c>
      <c r="F83" s="155">
        <f t="shared" si="13"/>
        <v>0</v>
      </c>
      <c r="G83" s="155">
        <f t="shared" si="22"/>
        <v>0</v>
      </c>
      <c r="H83" s="155">
        <f t="shared" si="23"/>
        <v>0</v>
      </c>
      <c r="I83" s="155">
        <f t="shared" si="24"/>
        <v>0</v>
      </c>
      <c r="J83" s="155">
        <f t="shared" si="25"/>
        <v>0</v>
      </c>
      <c r="K83" s="155">
        <f t="shared" si="26"/>
        <v>0</v>
      </c>
      <c r="L83" s="4">
        <v>0</v>
      </c>
      <c r="M83" s="103">
        <f>'12'!J81</f>
        <v>0</v>
      </c>
      <c r="N83" s="103">
        <v>0</v>
      </c>
      <c r="O83" s="103">
        <v>0</v>
      </c>
      <c r="P83" s="103">
        <v>0</v>
      </c>
      <c r="Q83" s="103">
        <v>0</v>
      </c>
      <c r="R83" s="103">
        <v>0</v>
      </c>
      <c r="S83" s="4">
        <v>0</v>
      </c>
      <c r="T83" s="155">
        <f>'12'!L81</f>
        <v>0</v>
      </c>
      <c r="U83" s="103">
        <v>0</v>
      </c>
      <c r="V83" s="103">
        <v>0</v>
      </c>
      <c r="W83" s="103">
        <v>0</v>
      </c>
      <c r="X83" s="103">
        <v>0</v>
      </c>
      <c r="Y83" s="103">
        <v>0</v>
      </c>
      <c r="Z83" s="4">
        <v>0</v>
      </c>
      <c r="AA83" s="155">
        <f>'12'!N81</f>
        <v>0</v>
      </c>
      <c r="AB83" s="103"/>
      <c r="AC83" s="103">
        <v>0</v>
      </c>
      <c r="AD83" s="103">
        <v>0</v>
      </c>
      <c r="AE83" s="103">
        <v>0</v>
      </c>
      <c r="AF83" s="103">
        <v>0</v>
      </c>
      <c r="AG83" s="4">
        <v>0</v>
      </c>
      <c r="AH83" s="155">
        <f>'12'!P81</f>
        <v>0</v>
      </c>
      <c r="AI83" s="103"/>
      <c r="AJ83" s="103">
        <v>0</v>
      </c>
      <c r="AK83" s="103">
        <v>0</v>
      </c>
      <c r="AL83" s="103">
        <v>0</v>
      </c>
      <c r="AM83" s="103">
        <v>0</v>
      </c>
      <c r="AN83" s="4" t="s">
        <v>913</v>
      </c>
      <c r="AO83" s="155">
        <f t="shared" si="14"/>
        <v>0</v>
      </c>
      <c r="AP83" s="103">
        <f t="shared" si="15"/>
        <v>0</v>
      </c>
      <c r="AQ83" s="103">
        <f t="shared" si="16"/>
        <v>0</v>
      </c>
      <c r="AR83" s="103">
        <f t="shared" si="17"/>
        <v>0</v>
      </c>
      <c r="AS83" s="103">
        <f t="shared" si="18"/>
        <v>0</v>
      </c>
      <c r="AT83" s="103">
        <f t="shared" si="19"/>
        <v>0</v>
      </c>
      <c r="AU83" s="4">
        <v>0</v>
      </c>
      <c r="AV83" s="155">
        <f>'12'!K81</f>
        <v>0</v>
      </c>
      <c r="AW83" s="103">
        <v>0</v>
      </c>
      <c r="AX83" s="103">
        <v>0</v>
      </c>
      <c r="AY83" s="103">
        <v>0</v>
      </c>
      <c r="AZ83" s="103">
        <v>0</v>
      </c>
      <c r="BA83" s="103">
        <v>0</v>
      </c>
      <c r="BB83" s="4">
        <v>0</v>
      </c>
      <c r="BC83" s="155">
        <f>'12'!M81</f>
        <v>0</v>
      </c>
      <c r="BD83" s="103"/>
      <c r="BE83" s="103">
        <v>0</v>
      </c>
      <c r="BF83" s="103">
        <v>0</v>
      </c>
      <c r="BG83" s="103">
        <v>0</v>
      </c>
      <c r="BH83" s="103">
        <v>0</v>
      </c>
      <c r="BI83" s="4">
        <v>0</v>
      </c>
      <c r="BJ83" s="155">
        <f>'12'!O81</f>
        <v>0</v>
      </c>
      <c r="BK83" s="103">
        <v>0</v>
      </c>
      <c r="BL83" s="103">
        <v>0</v>
      </c>
      <c r="BM83" s="103">
        <v>0</v>
      </c>
      <c r="BN83" s="103">
        <v>0</v>
      </c>
      <c r="BO83" s="103">
        <v>0</v>
      </c>
      <c r="BP83" s="4">
        <v>0</v>
      </c>
      <c r="BQ83" s="155">
        <f>'12'!Q81</f>
        <v>0</v>
      </c>
      <c r="BR83" s="103"/>
      <c r="BS83" s="103">
        <v>0</v>
      </c>
      <c r="BT83" s="103">
        <v>0</v>
      </c>
      <c r="BU83" s="103">
        <v>0</v>
      </c>
      <c r="BV83" s="103">
        <v>0</v>
      </c>
      <c r="BW83" s="4">
        <v>0</v>
      </c>
      <c r="BX83" s="4" t="s">
        <v>913</v>
      </c>
      <c r="BY83" s="155">
        <f t="shared" si="20"/>
        <v>0</v>
      </c>
      <c r="BZ83" s="156">
        <f t="shared" si="21"/>
        <v>0</v>
      </c>
      <c r="CA83" s="4"/>
    </row>
    <row r="85" spans="1:79" x14ac:dyDescent="0.25">
      <c r="BS85" s="1">
        <v>70</v>
      </c>
      <c r="BT85" s="1">
        <v>71</v>
      </c>
      <c r="BU85" s="1">
        <v>72</v>
      </c>
      <c r="BV85" s="1">
        <v>73</v>
      </c>
    </row>
  </sheetData>
  <mergeCells count="40">
    <mergeCell ref="BY17:BZ17"/>
    <mergeCell ref="AO17:AT17"/>
    <mergeCell ref="AV17:BA17"/>
    <mergeCell ref="BC17:BH17"/>
    <mergeCell ref="BJ17:BO17"/>
    <mergeCell ref="BQ17:BV17"/>
    <mergeCell ref="BW17:BX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N7:Z7"/>
    <mergeCell ref="Q11:AB11"/>
    <mergeCell ref="Q12:AB12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BY2:CA2"/>
    <mergeCell ref="A3:AM3"/>
    <mergeCell ref="O4:P4"/>
    <mergeCell ref="Q4:R4"/>
    <mergeCell ref="N6:Z6"/>
  </mergeCells>
  <pageMargins left="0.25" right="0.25" top="0.75" bottom="0.75" header="0.3" footer="0.3"/>
  <pageSetup paperSize="8" scale="39" fitToHeight="0" pageOrder="overThenDown" orientation="landscape" r:id="rId1"/>
  <headerFooter alignWithMargins="0"/>
  <colBreaks count="2" manualBreakCount="2">
    <brk id="21" max="83" man="1"/>
    <brk id="53" max="83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CD23"/>
  <sheetViews>
    <sheetView view="pageBreakPreview" zoomScaleNormal="100" zoomScaleSheetLayoutView="100" workbookViewId="0">
      <selection activeCell="L33" sqref="L33"/>
    </sheetView>
  </sheetViews>
  <sheetFormatPr defaultRowHeight="15.75" x14ac:dyDescent="0.25"/>
  <cols>
    <col min="1" max="1" width="7.140625" style="1" customWidth="1"/>
    <col min="2" max="2" width="22.28515625" style="1" customWidth="1"/>
    <col min="3" max="3" width="11.42578125" style="1" customWidth="1"/>
    <col min="4" max="4" width="17.140625" style="1" customWidth="1"/>
    <col min="5" max="81" width="4.28515625" style="1" customWidth="1"/>
    <col min="82" max="82" width="10.5703125" style="1" customWidth="1"/>
    <col min="83" max="16384" width="9.140625" style="1"/>
  </cols>
  <sheetData>
    <row r="1" spans="1:82" s="7" customFormat="1" ht="11.25" x14ac:dyDescent="0.2">
      <c r="CD1" s="8" t="s">
        <v>726</v>
      </c>
    </row>
    <row r="2" spans="1:82" s="7" customFormat="1" ht="24" customHeight="1" x14ac:dyDescent="0.2">
      <c r="BX2" s="25"/>
      <c r="CA2" s="390" t="s">
        <v>11</v>
      </c>
      <c r="CB2" s="390"/>
      <c r="CC2" s="390"/>
      <c r="CD2" s="390"/>
    </row>
    <row r="3" spans="1:82" s="10" customFormat="1" ht="12" x14ac:dyDescent="0.2">
      <c r="A3" s="391" t="s">
        <v>727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391"/>
      <c r="X3" s="391"/>
      <c r="Y3" s="391"/>
      <c r="Z3" s="391"/>
      <c r="AA3" s="391"/>
      <c r="AB3" s="391"/>
      <c r="AC3" s="391"/>
      <c r="AD3" s="391"/>
      <c r="AE3" s="391"/>
      <c r="AF3" s="391"/>
      <c r="AG3" s="391"/>
      <c r="AH3" s="391"/>
      <c r="AI3" s="391"/>
      <c r="AJ3" s="391"/>
      <c r="AK3" s="391"/>
    </row>
    <row r="4" spans="1:82" s="10" customFormat="1" ht="12" x14ac:dyDescent="0.2">
      <c r="K4" s="11" t="s">
        <v>649</v>
      </c>
      <c r="L4" s="393"/>
      <c r="M4" s="393"/>
      <c r="N4" s="391" t="s">
        <v>666</v>
      </c>
      <c r="O4" s="391"/>
      <c r="P4" s="393"/>
      <c r="Q4" s="393"/>
      <c r="R4" s="10" t="s">
        <v>651</v>
      </c>
    </row>
    <row r="5" spans="1:82" ht="11.25" customHeight="1" x14ac:dyDescent="0.25"/>
    <row r="6" spans="1:82" s="10" customFormat="1" ht="12.75" customHeight="1" x14ac:dyDescent="0.2">
      <c r="K6" s="11" t="s">
        <v>13</v>
      </c>
      <c r="L6" s="526"/>
      <c r="M6" s="526"/>
      <c r="N6" s="526"/>
      <c r="O6" s="526"/>
      <c r="P6" s="526"/>
      <c r="Q6" s="526"/>
      <c r="R6" s="526"/>
      <c r="S6" s="526"/>
      <c r="T6" s="526"/>
      <c r="U6" s="526"/>
      <c r="V6" s="526"/>
      <c r="W6" s="526"/>
      <c r="X6" s="526"/>
      <c r="Y6" s="526"/>
      <c r="Z6" s="526"/>
    </row>
    <row r="7" spans="1:82" s="7" customFormat="1" ht="10.5" customHeight="1" x14ac:dyDescent="0.2">
      <c r="L7" s="363" t="s">
        <v>14</v>
      </c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18"/>
      <c r="AJ7" s="18"/>
      <c r="AK7" s="18"/>
    </row>
    <row r="8" spans="1:82" ht="11.25" customHeight="1" x14ac:dyDescent="0.25"/>
    <row r="9" spans="1:82" s="10" customFormat="1" ht="12" x14ac:dyDescent="0.2">
      <c r="O9" s="11" t="s">
        <v>15</v>
      </c>
      <c r="P9" s="393"/>
      <c r="Q9" s="393"/>
      <c r="R9" s="10" t="s">
        <v>16</v>
      </c>
    </row>
    <row r="10" spans="1:82" ht="11.25" customHeight="1" x14ac:dyDescent="0.25"/>
    <row r="11" spans="1:82" s="10" customFormat="1" ht="12" x14ac:dyDescent="0.2">
      <c r="N11" s="11" t="s">
        <v>17</v>
      </c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  <c r="AB11" s="393"/>
      <c r="AC11" s="26"/>
      <c r="AD11" s="26"/>
      <c r="AE11" s="26"/>
      <c r="AF11" s="26"/>
    </row>
    <row r="12" spans="1:82" s="7" customFormat="1" ht="12.75" customHeight="1" x14ac:dyDescent="0.2">
      <c r="O12" s="363" t="s">
        <v>18</v>
      </c>
      <c r="P12" s="363"/>
      <c r="Q12" s="363"/>
      <c r="R12" s="363"/>
      <c r="S12" s="363"/>
      <c r="T12" s="363"/>
      <c r="U12" s="363"/>
      <c r="V12" s="363"/>
      <c r="W12" s="363"/>
      <c r="X12" s="363"/>
      <c r="Y12" s="363"/>
      <c r="Z12" s="363"/>
      <c r="AA12" s="363"/>
      <c r="AB12" s="363"/>
      <c r="AC12" s="18"/>
      <c r="AD12" s="18"/>
      <c r="AE12" s="18"/>
      <c r="AF12" s="18"/>
    </row>
    <row r="13" spans="1:82" s="5" customFormat="1" ht="9" customHeight="1" x14ac:dyDescent="0.2"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82" s="7" customFormat="1" ht="15" customHeight="1" x14ac:dyDescent="0.2">
      <c r="A14" s="384" t="s">
        <v>21</v>
      </c>
      <c r="B14" s="384" t="s">
        <v>22</v>
      </c>
      <c r="C14" s="384" t="s">
        <v>19</v>
      </c>
      <c r="D14" s="384" t="s">
        <v>728</v>
      </c>
      <c r="E14" s="538" t="s">
        <v>729</v>
      </c>
      <c r="F14" s="539"/>
      <c r="G14" s="539"/>
      <c r="H14" s="539"/>
      <c r="I14" s="539"/>
      <c r="J14" s="539"/>
      <c r="K14" s="539"/>
      <c r="L14" s="539"/>
      <c r="M14" s="539"/>
      <c r="N14" s="539"/>
      <c r="O14" s="539"/>
      <c r="P14" s="539"/>
      <c r="Q14" s="539"/>
      <c r="R14" s="539"/>
      <c r="S14" s="539"/>
      <c r="T14" s="539"/>
      <c r="U14" s="539"/>
      <c r="V14" s="539"/>
      <c r="W14" s="539"/>
      <c r="X14" s="539"/>
      <c r="Y14" s="539"/>
      <c r="Z14" s="539"/>
      <c r="AA14" s="539"/>
      <c r="AB14" s="539"/>
      <c r="AC14" s="539"/>
      <c r="AD14" s="539"/>
      <c r="AE14" s="539"/>
      <c r="AF14" s="539"/>
      <c r="AG14" s="539"/>
      <c r="AH14" s="539"/>
      <c r="AI14" s="539"/>
      <c r="AJ14" s="539"/>
      <c r="AK14" s="539"/>
      <c r="AL14" s="543" t="s">
        <v>730</v>
      </c>
      <c r="AM14" s="543"/>
      <c r="AN14" s="543"/>
      <c r="AO14" s="543"/>
      <c r="AP14" s="543"/>
      <c r="AQ14" s="543"/>
      <c r="AR14" s="543"/>
      <c r="AS14" s="543"/>
      <c r="AT14" s="543"/>
      <c r="AU14" s="543"/>
      <c r="AV14" s="543"/>
      <c r="AW14" s="543"/>
      <c r="AX14" s="543"/>
      <c r="AY14" s="543"/>
      <c r="AZ14" s="543"/>
      <c r="BA14" s="543"/>
      <c r="BB14" s="543"/>
      <c r="BC14" s="543"/>
      <c r="BD14" s="543"/>
      <c r="BE14" s="543"/>
      <c r="BF14" s="543"/>
      <c r="BG14" s="543"/>
      <c r="BH14" s="543"/>
      <c r="BI14" s="543"/>
      <c r="BJ14" s="543"/>
      <c r="BK14" s="543"/>
      <c r="BL14" s="543"/>
      <c r="BM14" s="543"/>
      <c r="BN14" s="543"/>
      <c r="BO14" s="543"/>
      <c r="BP14" s="543"/>
      <c r="BQ14" s="543"/>
      <c r="BR14" s="543"/>
      <c r="BS14" s="543"/>
      <c r="BT14" s="543"/>
      <c r="BU14" s="543"/>
      <c r="BV14" s="544"/>
      <c r="BW14" s="402" t="s">
        <v>731</v>
      </c>
      <c r="BX14" s="403"/>
      <c r="BY14" s="403"/>
      <c r="BZ14" s="403"/>
      <c r="CA14" s="403"/>
      <c r="CB14" s="403"/>
      <c r="CC14" s="404"/>
      <c r="CD14" s="384" t="s">
        <v>9</v>
      </c>
    </row>
    <row r="15" spans="1:82" s="7" customFormat="1" ht="15" customHeight="1" x14ac:dyDescent="0.2">
      <c r="A15" s="385"/>
      <c r="B15" s="385"/>
      <c r="C15" s="385"/>
      <c r="D15" s="385"/>
      <c r="E15" s="399" t="s">
        <v>0</v>
      </c>
      <c r="F15" s="400"/>
      <c r="G15" s="400"/>
      <c r="H15" s="400"/>
      <c r="I15" s="400"/>
      <c r="J15" s="400"/>
      <c r="K15" s="400"/>
      <c r="L15" s="400"/>
      <c r="M15" s="400"/>
      <c r="N15" s="400"/>
      <c r="O15" s="400"/>
      <c r="P15" s="400"/>
      <c r="Q15" s="400"/>
      <c r="R15" s="400"/>
      <c r="S15" s="400"/>
      <c r="T15" s="400"/>
      <c r="U15" s="400"/>
      <c r="V15" s="400"/>
      <c r="W15" s="400"/>
      <c r="X15" s="400"/>
      <c r="Y15" s="400"/>
      <c r="Z15" s="400"/>
      <c r="AA15" s="400"/>
      <c r="AB15" s="400"/>
      <c r="AC15" s="400"/>
      <c r="AD15" s="400"/>
      <c r="AE15" s="400"/>
      <c r="AF15" s="400"/>
      <c r="AG15" s="400"/>
      <c r="AH15" s="400"/>
      <c r="AI15" s="400"/>
      <c r="AJ15" s="400"/>
      <c r="AK15" s="400"/>
      <c r="AL15" s="548"/>
      <c r="AM15" s="548"/>
      <c r="AN15" s="399" t="s">
        <v>5</v>
      </c>
      <c r="AO15" s="400"/>
      <c r="AP15" s="400"/>
      <c r="AQ15" s="400"/>
      <c r="AR15" s="400"/>
      <c r="AS15" s="400"/>
      <c r="AT15" s="400"/>
      <c r="AU15" s="400"/>
      <c r="AV15" s="400"/>
      <c r="AW15" s="400"/>
      <c r="AX15" s="400"/>
      <c r="AY15" s="400"/>
      <c r="AZ15" s="400"/>
      <c r="BA15" s="400"/>
      <c r="BB15" s="400"/>
      <c r="BC15" s="400"/>
      <c r="BD15" s="400"/>
      <c r="BE15" s="400"/>
      <c r="BF15" s="400"/>
      <c r="BG15" s="400"/>
      <c r="BH15" s="400"/>
      <c r="BI15" s="400"/>
      <c r="BJ15" s="400"/>
      <c r="BK15" s="400"/>
      <c r="BL15" s="400"/>
      <c r="BM15" s="400"/>
      <c r="BN15" s="400"/>
      <c r="BO15" s="400"/>
      <c r="BP15" s="400"/>
      <c r="BQ15" s="400"/>
      <c r="BR15" s="400"/>
      <c r="BS15" s="400"/>
      <c r="BT15" s="400"/>
      <c r="BU15" s="400"/>
      <c r="BV15" s="401"/>
      <c r="BW15" s="545"/>
      <c r="BX15" s="546"/>
      <c r="BY15" s="546"/>
      <c r="BZ15" s="546"/>
      <c r="CA15" s="546"/>
      <c r="CB15" s="546"/>
      <c r="CC15" s="547"/>
      <c r="CD15" s="385"/>
    </row>
    <row r="16" spans="1:82" s="7" customFormat="1" ht="15" customHeight="1" x14ac:dyDescent="0.2">
      <c r="A16" s="385"/>
      <c r="B16" s="385"/>
      <c r="C16" s="385"/>
      <c r="D16" s="385"/>
      <c r="E16" s="399" t="s">
        <v>655</v>
      </c>
      <c r="F16" s="400"/>
      <c r="G16" s="400"/>
      <c r="H16" s="400"/>
      <c r="I16" s="400"/>
      <c r="J16" s="400"/>
      <c r="K16" s="401"/>
      <c r="L16" s="399" t="s">
        <v>656</v>
      </c>
      <c r="M16" s="400"/>
      <c r="N16" s="400"/>
      <c r="O16" s="400"/>
      <c r="P16" s="400"/>
      <c r="Q16" s="400"/>
      <c r="R16" s="401"/>
      <c r="S16" s="399" t="s">
        <v>657</v>
      </c>
      <c r="T16" s="400"/>
      <c r="U16" s="400"/>
      <c r="V16" s="400"/>
      <c r="W16" s="400"/>
      <c r="X16" s="400"/>
      <c r="Y16" s="401"/>
      <c r="Z16" s="399" t="s">
        <v>658</v>
      </c>
      <c r="AA16" s="400"/>
      <c r="AB16" s="400"/>
      <c r="AC16" s="400"/>
      <c r="AD16" s="400"/>
      <c r="AE16" s="400"/>
      <c r="AF16" s="401"/>
      <c r="AG16" s="399" t="s">
        <v>659</v>
      </c>
      <c r="AH16" s="400"/>
      <c r="AI16" s="400"/>
      <c r="AJ16" s="400"/>
      <c r="AK16" s="400"/>
      <c r="AL16" s="400"/>
      <c r="AM16" s="400"/>
      <c r="AN16" s="399" t="s">
        <v>655</v>
      </c>
      <c r="AO16" s="400"/>
      <c r="AP16" s="400"/>
      <c r="AQ16" s="400"/>
      <c r="AR16" s="400"/>
      <c r="AS16" s="400"/>
      <c r="AT16" s="401"/>
      <c r="AU16" s="399" t="s">
        <v>656</v>
      </c>
      <c r="AV16" s="400"/>
      <c r="AW16" s="400"/>
      <c r="AX16" s="400"/>
      <c r="AY16" s="400"/>
      <c r="AZ16" s="400"/>
      <c r="BA16" s="401"/>
      <c r="BB16" s="399" t="s">
        <v>657</v>
      </c>
      <c r="BC16" s="400"/>
      <c r="BD16" s="400"/>
      <c r="BE16" s="400"/>
      <c r="BF16" s="400"/>
      <c r="BG16" s="400"/>
      <c r="BH16" s="401"/>
      <c r="BI16" s="399" t="s">
        <v>658</v>
      </c>
      <c r="BJ16" s="400"/>
      <c r="BK16" s="400"/>
      <c r="BL16" s="400"/>
      <c r="BM16" s="400"/>
      <c r="BN16" s="400"/>
      <c r="BO16" s="401"/>
      <c r="BP16" s="399" t="s">
        <v>659</v>
      </c>
      <c r="BQ16" s="400"/>
      <c r="BR16" s="400"/>
      <c r="BS16" s="400"/>
      <c r="BT16" s="400"/>
      <c r="BU16" s="400"/>
      <c r="BV16" s="401"/>
      <c r="BW16" s="405"/>
      <c r="BX16" s="406"/>
      <c r="BY16" s="406"/>
      <c r="BZ16" s="406"/>
      <c r="CA16" s="406"/>
      <c r="CB16" s="406"/>
      <c r="CC16" s="407"/>
      <c r="CD16" s="385"/>
    </row>
    <row r="17" spans="1:82" s="7" customFormat="1" ht="60" customHeight="1" x14ac:dyDescent="0.2">
      <c r="A17" s="385"/>
      <c r="B17" s="385"/>
      <c r="C17" s="385"/>
      <c r="D17" s="385"/>
      <c r="E17" s="28" t="s">
        <v>34</v>
      </c>
      <c r="F17" s="28" t="s">
        <v>35</v>
      </c>
      <c r="G17" s="28" t="s">
        <v>51</v>
      </c>
      <c r="H17" s="28" t="s">
        <v>52</v>
      </c>
      <c r="I17" s="28" t="s">
        <v>53</v>
      </c>
      <c r="J17" s="28" t="s">
        <v>37</v>
      </c>
      <c r="K17" s="28" t="s">
        <v>38</v>
      </c>
      <c r="L17" s="28" t="s">
        <v>34</v>
      </c>
      <c r="M17" s="28" t="s">
        <v>35</v>
      </c>
      <c r="N17" s="28" t="s">
        <v>51</v>
      </c>
      <c r="O17" s="28" t="s">
        <v>52</v>
      </c>
      <c r="P17" s="28" t="s">
        <v>53</v>
      </c>
      <c r="Q17" s="28" t="s">
        <v>37</v>
      </c>
      <c r="R17" s="28" t="s">
        <v>38</v>
      </c>
      <c r="S17" s="28" t="s">
        <v>34</v>
      </c>
      <c r="T17" s="28" t="s">
        <v>35</v>
      </c>
      <c r="U17" s="28" t="s">
        <v>51</v>
      </c>
      <c r="V17" s="28" t="s">
        <v>52</v>
      </c>
      <c r="W17" s="28" t="s">
        <v>53</v>
      </c>
      <c r="X17" s="28" t="s">
        <v>37</v>
      </c>
      <c r="Y17" s="28" t="s">
        <v>38</v>
      </c>
      <c r="Z17" s="28" t="s">
        <v>34</v>
      </c>
      <c r="AA17" s="28" t="s">
        <v>35</v>
      </c>
      <c r="AB17" s="28" t="s">
        <v>51</v>
      </c>
      <c r="AC17" s="28" t="s">
        <v>52</v>
      </c>
      <c r="AD17" s="28" t="s">
        <v>53</v>
      </c>
      <c r="AE17" s="28" t="s">
        <v>37</v>
      </c>
      <c r="AF17" s="28" t="s">
        <v>38</v>
      </c>
      <c r="AG17" s="28" t="s">
        <v>34</v>
      </c>
      <c r="AH17" s="28" t="s">
        <v>35</v>
      </c>
      <c r="AI17" s="28" t="s">
        <v>51</v>
      </c>
      <c r="AJ17" s="28" t="s">
        <v>52</v>
      </c>
      <c r="AK17" s="28" t="s">
        <v>53</v>
      </c>
      <c r="AL17" s="28" t="s">
        <v>37</v>
      </c>
      <c r="AM17" s="28" t="s">
        <v>38</v>
      </c>
      <c r="AN17" s="28" t="s">
        <v>34</v>
      </c>
      <c r="AO17" s="28" t="s">
        <v>35</v>
      </c>
      <c r="AP17" s="28" t="s">
        <v>51</v>
      </c>
      <c r="AQ17" s="28" t="s">
        <v>52</v>
      </c>
      <c r="AR17" s="28" t="s">
        <v>53</v>
      </c>
      <c r="AS17" s="28" t="s">
        <v>37</v>
      </c>
      <c r="AT17" s="28" t="s">
        <v>38</v>
      </c>
      <c r="AU17" s="28" t="s">
        <v>34</v>
      </c>
      <c r="AV17" s="28" t="s">
        <v>35</v>
      </c>
      <c r="AW17" s="28" t="s">
        <v>51</v>
      </c>
      <c r="AX17" s="28" t="s">
        <v>52</v>
      </c>
      <c r="AY17" s="28" t="s">
        <v>53</v>
      </c>
      <c r="AZ17" s="28" t="s">
        <v>37</v>
      </c>
      <c r="BA17" s="28" t="s">
        <v>38</v>
      </c>
      <c r="BB17" s="28" t="s">
        <v>34</v>
      </c>
      <c r="BC17" s="28" t="s">
        <v>35</v>
      </c>
      <c r="BD17" s="28" t="s">
        <v>51</v>
      </c>
      <c r="BE17" s="28" t="s">
        <v>52</v>
      </c>
      <c r="BF17" s="28" t="s">
        <v>53</v>
      </c>
      <c r="BG17" s="28" t="s">
        <v>37</v>
      </c>
      <c r="BH17" s="28" t="s">
        <v>38</v>
      </c>
      <c r="BI17" s="28" t="s">
        <v>34</v>
      </c>
      <c r="BJ17" s="28" t="s">
        <v>35</v>
      </c>
      <c r="BK17" s="28" t="s">
        <v>51</v>
      </c>
      <c r="BL17" s="28" t="s">
        <v>52</v>
      </c>
      <c r="BM17" s="28" t="s">
        <v>53</v>
      </c>
      <c r="BN17" s="28" t="s">
        <v>37</v>
      </c>
      <c r="BO17" s="28" t="s">
        <v>38</v>
      </c>
      <c r="BP17" s="28" t="s">
        <v>34</v>
      </c>
      <c r="BQ17" s="28" t="s">
        <v>35</v>
      </c>
      <c r="BR17" s="28" t="s">
        <v>51</v>
      </c>
      <c r="BS17" s="28" t="s">
        <v>52</v>
      </c>
      <c r="BT17" s="28" t="s">
        <v>53</v>
      </c>
      <c r="BU17" s="28" t="s">
        <v>37</v>
      </c>
      <c r="BV17" s="28" t="s">
        <v>38</v>
      </c>
      <c r="BW17" s="28" t="s">
        <v>34</v>
      </c>
      <c r="BX17" s="28" t="s">
        <v>35</v>
      </c>
      <c r="BY17" s="28" t="s">
        <v>51</v>
      </c>
      <c r="BZ17" s="28" t="s">
        <v>52</v>
      </c>
      <c r="CA17" s="28" t="s">
        <v>53</v>
      </c>
      <c r="CB17" s="28" t="s">
        <v>37</v>
      </c>
      <c r="CC17" s="28" t="s">
        <v>38</v>
      </c>
      <c r="CD17" s="385"/>
    </row>
    <row r="18" spans="1:82" s="7" customFormat="1" ht="11.25" x14ac:dyDescent="0.2">
      <c r="A18" s="88">
        <v>1</v>
      </c>
      <c r="B18" s="88">
        <v>2</v>
      </c>
      <c r="C18" s="88">
        <v>3</v>
      </c>
      <c r="D18" s="88">
        <v>4</v>
      </c>
      <c r="E18" s="88" t="s">
        <v>77</v>
      </c>
      <c r="F18" s="88" t="s">
        <v>78</v>
      </c>
      <c r="G18" s="88" t="s">
        <v>79</v>
      </c>
      <c r="H18" s="88" t="s">
        <v>80</v>
      </c>
      <c r="I18" s="88" t="s">
        <v>280</v>
      </c>
      <c r="J18" s="88" t="s">
        <v>281</v>
      </c>
      <c r="K18" s="88" t="s">
        <v>282</v>
      </c>
      <c r="L18" s="88" t="s">
        <v>277</v>
      </c>
      <c r="M18" s="88" t="s">
        <v>278</v>
      </c>
      <c r="N18" s="88" t="s">
        <v>279</v>
      </c>
      <c r="O18" s="88" t="s">
        <v>675</v>
      </c>
      <c r="P18" s="88" t="s">
        <v>676</v>
      </c>
      <c r="Q18" s="88" t="s">
        <v>677</v>
      </c>
      <c r="R18" s="88" t="s">
        <v>678</v>
      </c>
      <c r="S18" s="88" t="s">
        <v>679</v>
      </c>
      <c r="T18" s="88" t="s">
        <v>680</v>
      </c>
      <c r="U18" s="88" t="s">
        <v>681</v>
      </c>
      <c r="V18" s="88" t="s">
        <v>682</v>
      </c>
      <c r="W18" s="88" t="s">
        <v>683</v>
      </c>
      <c r="X18" s="88" t="s">
        <v>684</v>
      </c>
      <c r="Y18" s="88" t="s">
        <v>685</v>
      </c>
      <c r="Z18" s="88" t="s">
        <v>686</v>
      </c>
      <c r="AA18" s="88" t="s">
        <v>687</v>
      </c>
      <c r="AB18" s="88" t="s">
        <v>688</v>
      </c>
      <c r="AC18" s="88" t="s">
        <v>689</v>
      </c>
      <c r="AD18" s="88" t="s">
        <v>690</v>
      </c>
      <c r="AE18" s="88" t="s">
        <v>691</v>
      </c>
      <c r="AF18" s="88" t="s">
        <v>692</v>
      </c>
      <c r="AG18" s="88" t="s">
        <v>693</v>
      </c>
      <c r="AH18" s="88" t="s">
        <v>694</v>
      </c>
      <c r="AI18" s="88" t="s">
        <v>695</v>
      </c>
      <c r="AJ18" s="88" t="s">
        <v>696</v>
      </c>
      <c r="AK18" s="88" t="s">
        <v>697</v>
      </c>
      <c r="AL18" s="88" t="s">
        <v>698</v>
      </c>
      <c r="AM18" s="88" t="s">
        <v>699</v>
      </c>
      <c r="AN18" s="88" t="s">
        <v>82</v>
      </c>
      <c r="AO18" s="88" t="s">
        <v>83</v>
      </c>
      <c r="AP18" s="88" t="s">
        <v>84</v>
      </c>
      <c r="AQ18" s="88" t="s">
        <v>85</v>
      </c>
      <c r="AR18" s="88" t="s">
        <v>295</v>
      </c>
      <c r="AS18" s="88" t="s">
        <v>297</v>
      </c>
      <c r="AT18" s="88" t="s">
        <v>299</v>
      </c>
      <c r="AU18" s="88" t="s">
        <v>289</v>
      </c>
      <c r="AV18" s="88" t="s">
        <v>290</v>
      </c>
      <c r="AW18" s="88" t="s">
        <v>291</v>
      </c>
      <c r="AX18" s="88" t="s">
        <v>700</v>
      </c>
      <c r="AY18" s="88" t="s">
        <v>701</v>
      </c>
      <c r="AZ18" s="88" t="s">
        <v>702</v>
      </c>
      <c r="BA18" s="88" t="s">
        <v>703</v>
      </c>
      <c r="BB18" s="88" t="s">
        <v>704</v>
      </c>
      <c r="BC18" s="88" t="s">
        <v>705</v>
      </c>
      <c r="BD18" s="88" t="s">
        <v>706</v>
      </c>
      <c r="BE18" s="88" t="s">
        <v>707</v>
      </c>
      <c r="BF18" s="88" t="s">
        <v>708</v>
      </c>
      <c r="BG18" s="88" t="s">
        <v>709</v>
      </c>
      <c r="BH18" s="88" t="s">
        <v>710</v>
      </c>
      <c r="BI18" s="88" t="s">
        <v>711</v>
      </c>
      <c r="BJ18" s="88" t="s">
        <v>712</v>
      </c>
      <c r="BK18" s="88" t="s">
        <v>713</v>
      </c>
      <c r="BL18" s="88" t="s">
        <v>714</v>
      </c>
      <c r="BM18" s="88" t="s">
        <v>715</v>
      </c>
      <c r="BN18" s="88" t="s">
        <v>716</v>
      </c>
      <c r="BO18" s="88" t="s">
        <v>717</v>
      </c>
      <c r="BP18" s="88" t="s">
        <v>718</v>
      </c>
      <c r="BQ18" s="88" t="s">
        <v>719</v>
      </c>
      <c r="BR18" s="88" t="s">
        <v>720</v>
      </c>
      <c r="BS18" s="88" t="s">
        <v>721</v>
      </c>
      <c r="BT18" s="88" t="s">
        <v>722</v>
      </c>
      <c r="BU18" s="88" t="s">
        <v>723</v>
      </c>
      <c r="BV18" s="88" t="s">
        <v>724</v>
      </c>
      <c r="BW18" s="88" t="s">
        <v>87</v>
      </c>
      <c r="BX18" s="88" t="s">
        <v>88</v>
      </c>
      <c r="BY18" s="88" t="s">
        <v>89</v>
      </c>
      <c r="BZ18" s="88" t="s">
        <v>90</v>
      </c>
      <c r="CA18" s="88" t="s">
        <v>311</v>
      </c>
      <c r="CB18" s="88" t="s">
        <v>312</v>
      </c>
      <c r="CC18" s="88" t="s">
        <v>313</v>
      </c>
      <c r="CD18" s="88">
        <v>8</v>
      </c>
    </row>
    <row r="19" spans="1:82" s="7" customFormat="1" ht="11.25" x14ac:dyDescent="0.2">
      <c r="A19" s="31"/>
      <c r="B19" s="32"/>
      <c r="C19" s="30"/>
      <c r="D19" s="32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2"/>
    </row>
    <row r="20" spans="1:82" s="7" customFormat="1" ht="11.25" x14ac:dyDescent="0.2">
      <c r="A20" s="394" t="s">
        <v>10</v>
      </c>
      <c r="B20" s="395"/>
      <c r="C20" s="396"/>
      <c r="D20" s="32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2"/>
    </row>
    <row r="21" spans="1:82" ht="3" customHeight="1" x14ac:dyDescent="0.25"/>
    <row r="22" spans="1:82" s="7" customFormat="1" ht="11.25" x14ac:dyDescent="0.2">
      <c r="A22" s="7" t="s">
        <v>732</v>
      </c>
    </row>
    <row r="23" spans="1:82" s="7" customFormat="1" ht="11.25" x14ac:dyDescent="0.2">
      <c r="A23" s="7" t="s">
        <v>733</v>
      </c>
    </row>
  </sheetData>
  <mergeCells count="33">
    <mergeCell ref="A20:C20"/>
    <mergeCell ref="AL16:AM16"/>
    <mergeCell ref="AN16:AT16"/>
    <mergeCell ref="AU16:BA16"/>
    <mergeCell ref="BB16:BH16"/>
    <mergeCell ref="Z16:AF16"/>
    <mergeCell ref="A14:A17"/>
    <mergeCell ref="B14:B17"/>
    <mergeCell ref="C14:C17"/>
    <mergeCell ref="D14:D17"/>
    <mergeCell ref="BP16:BV16"/>
    <mergeCell ref="AL14:BV14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BI16:BO16"/>
    <mergeCell ref="E14:AK14"/>
    <mergeCell ref="AG16:AK16"/>
    <mergeCell ref="L6:Z6"/>
    <mergeCell ref="L7:Z7"/>
    <mergeCell ref="P9:Q9"/>
    <mergeCell ref="O11:AB11"/>
    <mergeCell ref="O12:AB12"/>
    <mergeCell ref="CA2:CD2"/>
    <mergeCell ref="A3:AK3"/>
    <mergeCell ref="L4:M4"/>
    <mergeCell ref="N4:O4"/>
    <mergeCell ref="P4:Q4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2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CCFFCC"/>
    <pageSetUpPr fitToPage="1"/>
  </sheetPr>
  <dimension ref="A1:BH82"/>
  <sheetViews>
    <sheetView view="pageBreakPreview" zoomScale="120" zoomScaleNormal="100" zoomScaleSheetLayoutView="120" workbookViewId="0">
      <pane xSplit="9" ySplit="18" topLeftCell="J19" activePane="bottomRight" state="frozen"/>
      <selection pane="topRight" activeCell="J1" sqref="J1"/>
      <selection pane="bottomLeft" activeCell="A19" sqref="A19"/>
      <selection pane="bottomRight" activeCell="I19" sqref="I19"/>
    </sheetView>
  </sheetViews>
  <sheetFormatPr defaultRowHeight="15.75" x14ac:dyDescent="0.25"/>
  <cols>
    <col min="1" max="1" width="5.7109375" style="1" customWidth="1"/>
    <col min="2" max="2" width="45.42578125" style="1" customWidth="1"/>
    <col min="3" max="4" width="8.5703125" style="1" customWidth="1"/>
    <col min="5" max="59" width="2.7109375" style="1" customWidth="1"/>
    <col min="60" max="60" width="7.5703125" style="1" customWidth="1"/>
    <col min="61" max="16384" width="9.140625" style="1"/>
  </cols>
  <sheetData>
    <row r="1" spans="1:60" s="5" customFormat="1" ht="10.5" x14ac:dyDescent="0.2">
      <c r="BH1" s="6" t="s">
        <v>734</v>
      </c>
    </row>
    <row r="2" spans="1:60" s="5" customFormat="1" ht="21" customHeight="1" x14ac:dyDescent="0.2">
      <c r="BD2" s="408" t="s">
        <v>11</v>
      </c>
      <c r="BE2" s="408"/>
      <c r="BF2" s="408"/>
      <c r="BG2" s="408"/>
      <c r="BH2" s="408"/>
    </row>
    <row r="3" spans="1:60" s="5" customFormat="1" ht="9.75" customHeight="1" x14ac:dyDescent="0.2">
      <c r="A3" s="409" t="s">
        <v>735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  <c r="AA3" s="409"/>
      <c r="AB3" s="409"/>
      <c r="AC3" s="409"/>
      <c r="AD3" s="409"/>
      <c r="AE3" s="409"/>
      <c r="AF3" s="409"/>
      <c r="AG3" s="409"/>
      <c r="AH3" s="409"/>
      <c r="AI3" s="409"/>
      <c r="AJ3" s="409"/>
      <c r="AK3" s="409"/>
      <c r="AL3" s="409"/>
      <c r="AM3" s="409"/>
      <c r="AN3" s="409"/>
      <c r="AO3" s="409"/>
      <c r="AP3" s="409"/>
      <c r="AQ3" s="409"/>
      <c r="AR3" s="409"/>
      <c r="AS3" s="409"/>
      <c r="AT3" s="409"/>
      <c r="AU3" s="409"/>
      <c r="AV3" s="409"/>
      <c r="AW3" s="409"/>
      <c r="AX3" s="409"/>
      <c r="AY3" s="409"/>
      <c r="AZ3" s="409"/>
      <c r="BA3" s="409"/>
      <c r="BB3" s="409"/>
      <c r="BC3" s="409"/>
      <c r="BD3" s="409"/>
      <c r="BE3" s="409"/>
      <c r="BF3" s="409"/>
      <c r="BG3" s="409"/>
      <c r="BH3" s="409"/>
    </row>
    <row r="4" spans="1:60" s="5" customFormat="1" ht="10.5" x14ac:dyDescent="0.2">
      <c r="U4" s="6" t="s">
        <v>649</v>
      </c>
      <c r="V4" s="549" t="str">
        <f>'10'!G4</f>
        <v>3</v>
      </c>
      <c r="W4" s="549"/>
      <c r="X4" s="409" t="s">
        <v>666</v>
      </c>
      <c r="Y4" s="409"/>
      <c r="Z4" s="549" t="str">
        <f>'10'!J4</f>
        <v>2023</v>
      </c>
      <c r="AA4" s="549"/>
      <c r="AB4" s="5" t="s">
        <v>651</v>
      </c>
    </row>
    <row r="5" spans="1:60" ht="9" customHeight="1" x14ac:dyDescent="0.25"/>
    <row r="6" spans="1:60" s="5" customFormat="1" ht="10.5" x14ac:dyDescent="0.2">
      <c r="U6" s="89" t="s">
        <v>736</v>
      </c>
      <c r="V6" s="411" t="s">
        <v>906</v>
      </c>
      <c r="W6" s="411"/>
      <c r="X6" s="411"/>
      <c r="Y6" s="411"/>
      <c r="Z6" s="411"/>
      <c r="AA6" s="411"/>
      <c r="AB6" s="411"/>
      <c r="AC6" s="411"/>
      <c r="AD6" s="411"/>
      <c r="AE6" s="411"/>
      <c r="AF6" s="411"/>
      <c r="AG6" s="411"/>
      <c r="AH6" s="411"/>
      <c r="AI6" s="411"/>
      <c r="AJ6" s="411"/>
      <c r="AK6" s="411"/>
      <c r="AL6" s="411"/>
      <c r="AM6" s="411"/>
    </row>
    <row r="7" spans="1:60" s="34" customFormat="1" ht="10.5" customHeight="1" x14ac:dyDescent="0.15">
      <c r="V7" s="414" t="s">
        <v>14</v>
      </c>
      <c r="W7" s="414"/>
      <c r="X7" s="414"/>
      <c r="Y7" s="414"/>
      <c r="Z7" s="414"/>
      <c r="AA7" s="414"/>
      <c r="AB7" s="414"/>
      <c r="AC7" s="414"/>
      <c r="AD7" s="414"/>
      <c r="AE7" s="414"/>
      <c r="AF7" s="414"/>
      <c r="AG7" s="414"/>
      <c r="AH7" s="414"/>
      <c r="AI7" s="414"/>
      <c r="AJ7" s="414"/>
      <c r="AK7" s="414"/>
      <c r="AL7" s="414"/>
      <c r="AM7" s="414"/>
    </row>
    <row r="8" spans="1:60" ht="9" customHeight="1" x14ac:dyDescent="0.25"/>
    <row r="9" spans="1:60" s="5" customFormat="1" ht="10.5" x14ac:dyDescent="0.2">
      <c r="Y9" s="6" t="s">
        <v>15</v>
      </c>
      <c r="Z9" s="549" t="str">
        <f>'10'!J9</f>
        <v>2023</v>
      </c>
      <c r="AA9" s="549"/>
      <c r="AB9" s="5" t="s">
        <v>16</v>
      </c>
    </row>
    <row r="10" spans="1:60" ht="9" customHeight="1" x14ac:dyDescent="0.25"/>
    <row r="11" spans="1:60" s="5" customFormat="1" ht="10.5" x14ac:dyDescent="0.2">
      <c r="X11" s="6" t="s">
        <v>17</v>
      </c>
      <c r="Y11" s="413" t="s">
        <v>920</v>
      </c>
      <c r="Z11" s="413"/>
      <c r="AA11" s="413"/>
      <c r="AB11" s="413"/>
      <c r="AC11" s="413"/>
      <c r="AD11" s="413"/>
      <c r="AE11" s="413"/>
      <c r="AF11" s="413"/>
      <c r="AG11" s="413"/>
      <c r="AH11" s="413"/>
      <c r="AI11" s="413"/>
      <c r="AJ11" s="413"/>
      <c r="AK11" s="413"/>
      <c r="AL11" s="413"/>
      <c r="AM11" s="413"/>
      <c r="AN11" s="413"/>
      <c r="AO11" s="413"/>
    </row>
    <row r="12" spans="1:60" s="34" customFormat="1" ht="8.25" x14ac:dyDescent="0.15">
      <c r="Y12" s="414" t="s">
        <v>18</v>
      </c>
      <c r="Z12" s="414"/>
      <c r="AA12" s="414"/>
      <c r="AB12" s="414"/>
      <c r="AC12" s="414"/>
      <c r="AD12" s="414"/>
      <c r="AE12" s="414"/>
      <c r="AF12" s="414"/>
      <c r="AG12" s="414"/>
      <c r="AH12" s="414"/>
      <c r="AI12" s="414"/>
      <c r="AJ12" s="414"/>
      <c r="AK12" s="414"/>
      <c r="AL12" s="414"/>
      <c r="AM12" s="414"/>
      <c r="AN12" s="414"/>
      <c r="AO12" s="414"/>
    </row>
    <row r="13" spans="1:60" s="5" customFormat="1" ht="9" customHeight="1" x14ac:dyDescent="0.2">
      <c r="E13" s="9"/>
      <c r="F13" s="9"/>
      <c r="G13" s="9"/>
      <c r="H13" s="9"/>
      <c r="I13" s="9"/>
    </row>
    <row r="14" spans="1:60" s="34" customFormat="1" ht="15" customHeight="1" x14ac:dyDescent="0.15">
      <c r="A14" s="415" t="s">
        <v>21</v>
      </c>
      <c r="B14" s="415" t="s">
        <v>22</v>
      </c>
      <c r="C14" s="415" t="s">
        <v>19</v>
      </c>
      <c r="D14" s="415" t="s">
        <v>57</v>
      </c>
      <c r="E14" s="417" t="s">
        <v>1058</v>
      </c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  <c r="AC14" s="418"/>
      <c r="AD14" s="418"/>
      <c r="AE14" s="418"/>
      <c r="AF14" s="418"/>
      <c r="AG14" s="418"/>
      <c r="AH14" s="418"/>
      <c r="AI14" s="418"/>
      <c r="AJ14" s="418"/>
      <c r="AK14" s="418"/>
      <c r="AL14" s="418"/>
      <c r="AM14" s="418"/>
      <c r="AN14" s="418"/>
      <c r="AO14" s="418"/>
      <c r="AP14" s="418"/>
      <c r="AQ14" s="418"/>
      <c r="AR14" s="418"/>
      <c r="AS14" s="418"/>
      <c r="AT14" s="418"/>
      <c r="AU14" s="418"/>
      <c r="AV14" s="418"/>
      <c r="AW14" s="418"/>
      <c r="AX14" s="418"/>
      <c r="AY14" s="418"/>
      <c r="AZ14" s="418"/>
      <c r="BA14" s="418"/>
      <c r="BB14" s="419"/>
      <c r="BC14" s="550" t="s">
        <v>731</v>
      </c>
      <c r="BD14" s="551"/>
      <c r="BE14" s="551"/>
      <c r="BF14" s="551"/>
      <c r="BG14" s="552"/>
      <c r="BH14" s="415" t="s">
        <v>9</v>
      </c>
    </row>
    <row r="15" spans="1:60" s="34" customFormat="1" ht="15" customHeight="1" x14ac:dyDescent="0.15">
      <c r="A15" s="416"/>
      <c r="B15" s="416"/>
      <c r="C15" s="416"/>
      <c r="D15" s="416"/>
      <c r="E15" s="420" t="s">
        <v>0</v>
      </c>
      <c r="F15" s="421"/>
      <c r="G15" s="421"/>
      <c r="H15" s="421"/>
      <c r="I15" s="421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  <c r="W15" s="421"/>
      <c r="X15" s="421"/>
      <c r="Y15" s="421"/>
      <c r="Z15" s="421"/>
      <c r="AA15" s="421"/>
      <c r="AB15" s="421"/>
      <c r="AC15" s="422"/>
      <c r="AD15" s="420" t="s">
        <v>5</v>
      </c>
      <c r="AE15" s="421"/>
      <c r="AF15" s="421"/>
      <c r="AG15" s="421"/>
      <c r="AH15" s="421"/>
      <c r="AI15" s="421"/>
      <c r="AJ15" s="421"/>
      <c r="AK15" s="421"/>
      <c r="AL15" s="421"/>
      <c r="AM15" s="421"/>
      <c r="AN15" s="421"/>
      <c r="AO15" s="421"/>
      <c r="AP15" s="421"/>
      <c r="AQ15" s="421"/>
      <c r="AR15" s="421"/>
      <c r="AS15" s="421"/>
      <c r="AT15" s="421"/>
      <c r="AU15" s="421"/>
      <c r="AV15" s="421"/>
      <c r="AW15" s="421"/>
      <c r="AX15" s="421"/>
      <c r="AY15" s="421"/>
      <c r="AZ15" s="421"/>
      <c r="BA15" s="421"/>
      <c r="BB15" s="422"/>
      <c r="BC15" s="553"/>
      <c r="BD15" s="554"/>
      <c r="BE15" s="554"/>
      <c r="BF15" s="554"/>
      <c r="BG15" s="555"/>
      <c r="BH15" s="416"/>
    </row>
    <row r="16" spans="1:60" s="34" customFormat="1" ht="15" customHeight="1" x14ac:dyDescent="0.15">
      <c r="A16" s="416"/>
      <c r="B16" s="416"/>
      <c r="C16" s="416"/>
      <c r="D16" s="416"/>
      <c r="E16" s="420" t="s">
        <v>655</v>
      </c>
      <c r="F16" s="421"/>
      <c r="G16" s="421"/>
      <c r="H16" s="421"/>
      <c r="I16" s="422"/>
      <c r="J16" s="420" t="s">
        <v>656</v>
      </c>
      <c r="K16" s="421"/>
      <c r="L16" s="421"/>
      <c r="M16" s="421"/>
      <c r="N16" s="422"/>
      <c r="O16" s="420" t="s">
        <v>657</v>
      </c>
      <c r="P16" s="421"/>
      <c r="Q16" s="421"/>
      <c r="R16" s="421"/>
      <c r="S16" s="422"/>
      <c r="T16" s="420" t="s">
        <v>658</v>
      </c>
      <c r="U16" s="421"/>
      <c r="V16" s="421"/>
      <c r="W16" s="421"/>
      <c r="X16" s="422"/>
      <c r="Y16" s="420" t="s">
        <v>659</v>
      </c>
      <c r="Z16" s="421"/>
      <c r="AA16" s="421"/>
      <c r="AB16" s="421"/>
      <c r="AC16" s="422"/>
      <c r="AD16" s="420" t="s">
        <v>655</v>
      </c>
      <c r="AE16" s="421"/>
      <c r="AF16" s="421"/>
      <c r="AG16" s="421"/>
      <c r="AH16" s="422"/>
      <c r="AI16" s="420" t="s">
        <v>656</v>
      </c>
      <c r="AJ16" s="421"/>
      <c r="AK16" s="421"/>
      <c r="AL16" s="421"/>
      <c r="AM16" s="422"/>
      <c r="AN16" s="420" t="s">
        <v>657</v>
      </c>
      <c r="AO16" s="421"/>
      <c r="AP16" s="421"/>
      <c r="AQ16" s="421"/>
      <c r="AR16" s="422"/>
      <c r="AS16" s="420" t="s">
        <v>658</v>
      </c>
      <c r="AT16" s="421"/>
      <c r="AU16" s="421"/>
      <c r="AV16" s="421"/>
      <c r="AW16" s="422"/>
      <c r="AX16" s="420" t="s">
        <v>659</v>
      </c>
      <c r="AY16" s="421"/>
      <c r="AZ16" s="421"/>
      <c r="BA16" s="421"/>
      <c r="BB16" s="422"/>
      <c r="BC16" s="556"/>
      <c r="BD16" s="557"/>
      <c r="BE16" s="557"/>
      <c r="BF16" s="557"/>
      <c r="BG16" s="558"/>
      <c r="BH16" s="416"/>
    </row>
    <row r="17" spans="1:60" s="34" customFormat="1" ht="33" customHeight="1" x14ac:dyDescent="0.15">
      <c r="A17" s="416"/>
      <c r="B17" s="416"/>
      <c r="C17" s="416"/>
      <c r="D17" s="416"/>
      <c r="E17" s="36" t="s">
        <v>34</v>
      </c>
      <c r="F17" s="36" t="s">
        <v>35</v>
      </c>
      <c r="G17" s="36" t="s">
        <v>36</v>
      </c>
      <c r="H17" s="36" t="s">
        <v>37</v>
      </c>
      <c r="I17" s="36" t="s">
        <v>38</v>
      </c>
      <c r="J17" s="36" t="s">
        <v>34</v>
      </c>
      <c r="K17" s="36" t="s">
        <v>35</v>
      </c>
      <c r="L17" s="36" t="s">
        <v>36</v>
      </c>
      <c r="M17" s="36" t="s">
        <v>37</v>
      </c>
      <c r="N17" s="36" t="s">
        <v>38</v>
      </c>
      <c r="O17" s="36" t="s">
        <v>34</v>
      </c>
      <c r="P17" s="36" t="s">
        <v>35</v>
      </c>
      <c r="Q17" s="36" t="s">
        <v>36</v>
      </c>
      <c r="R17" s="36" t="s">
        <v>37</v>
      </c>
      <c r="S17" s="36" t="s">
        <v>38</v>
      </c>
      <c r="T17" s="36" t="s">
        <v>34</v>
      </c>
      <c r="U17" s="36" t="s">
        <v>35</v>
      </c>
      <c r="V17" s="36" t="s">
        <v>36</v>
      </c>
      <c r="W17" s="36" t="s">
        <v>37</v>
      </c>
      <c r="X17" s="36" t="s">
        <v>38</v>
      </c>
      <c r="Y17" s="36" t="s">
        <v>34</v>
      </c>
      <c r="Z17" s="36" t="s">
        <v>35</v>
      </c>
      <c r="AA17" s="36" t="s">
        <v>36</v>
      </c>
      <c r="AB17" s="36" t="s">
        <v>37</v>
      </c>
      <c r="AC17" s="36" t="s">
        <v>38</v>
      </c>
      <c r="AD17" s="36" t="s">
        <v>34</v>
      </c>
      <c r="AE17" s="36" t="s">
        <v>35</v>
      </c>
      <c r="AF17" s="36" t="s">
        <v>36</v>
      </c>
      <c r="AG17" s="36" t="s">
        <v>37</v>
      </c>
      <c r="AH17" s="36" t="s">
        <v>38</v>
      </c>
      <c r="AI17" s="36" t="s">
        <v>34</v>
      </c>
      <c r="AJ17" s="36" t="s">
        <v>35</v>
      </c>
      <c r="AK17" s="36" t="s">
        <v>36</v>
      </c>
      <c r="AL17" s="36" t="s">
        <v>37</v>
      </c>
      <c r="AM17" s="36" t="s">
        <v>38</v>
      </c>
      <c r="AN17" s="36" t="s">
        <v>34</v>
      </c>
      <c r="AO17" s="36" t="s">
        <v>35</v>
      </c>
      <c r="AP17" s="36" t="s">
        <v>36</v>
      </c>
      <c r="AQ17" s="36" t="s">
        <v>37</v>
      </c>
      <c r="AR17" s="36" t="s">
        <v>38</v>
      </c>
      <c r="AS17" s="36" t="s">
        <v>34</v>
      </c>
      <c r="AT17" s="36" t="s">
        <v>35</v>
      </c>
      <c r="AU17" s="36" t="s">
        <v>36</v>
      </c>
      <c r="AV17" s="36" t="s">
        <v>37</v>
      </c>
      <c r="AW17" s="36" t="s">
        <v>38</v>
      </c>
      <c r="AX17" s="36" t="s">
        <v>34</v>
      </c>
      <c r="AY17" s="36" t="s">
        <v>35</v>
      </c>
      <c r="AZ17" s="36" t="s">
        <v>36</v>
      </c>
      <c r="BA17" s="36" t="s">
        <v>37</v>
      </c>
      <c r="BB17" s="36" t="s">
        <v>38</v>
      </c>
      <c r="BC17" s="36" t="s">
        <v>34</v>
      </c>
      <c r="BD17" s="36" t="s">
        <v>35</v>
      </c>
      <c r="BE17" s="36" t="s">
        <v>36</v>
      </c>
      <c r="BF17" s="36" t="s">
        <v>37</v>
      </c>
      <c r="BG17" s="36" t="s">
        <v>38</v>
      </c>
      <c r="BH17" s="416"/>
    </row>
    <row r="18" spans="1:60" s="34" customFormat="1" ht="8.25" x14ac:dyDescent="0.15">
      <c r="A18" s="37">
        <v>1</v>
      </c>
      <c r="B18" s="37">
        <v>2</v>
      </c>
      <c r="C18" s="37">
        <v>3</v>
      </c>
      <c r="D18" s="37">
        <v>4</v>
      </c>
      <c r="E18" s="37" t="s">
        <v>77</v>
      </c>
      <c r="F18" s="37" t="s">
        <v>78</v>
      </c>
      <c r="G18" s="37" t="s">
        <v>79</v>
      </c>
      <c r="H18" s="37" t="s">
        <v>80</v>
      </c>
      <c r="I18" s="37" t="s">
        <v>280</v>
      </c>
      <c r="J18" s="37" t="s">
        <v>277</v>
      </c>
      <c r="K18" s="37" t="s">
        <v>278</v>
      </c>
      <c r="L18" s="37" t="s">
        <v>279</v>
      </c>
      <c r="M18" s="37" t="s">
        <v>675</v>
      </c>
      <c r="N18" s="37" t="s">
        <v>676</v>
      </c>
      <c r="O18" s="37" t="s">
        <v>679</v>
      </c>
      <c r="P18" s="37" t="s">
        <v>680</v>
      </c>
      <c r="Q18" s="37" t="s">
        <v>681</v>
      </c>
      <c r="R18" s="37" t="s">
        <v>682</v>
      </c>
      <c r="S18" s="37" t="s">
        <v>683</v>
      </c>
      <c r="T18" s="37" t="s">
        <v>686</v>
      </c>
      <c r="U18" s="37" t="s">
        <v>687</v>
      </c>
      <c r="V18" s="37" t="s">
        <v>688</v>
      </c>
      <c r="W18" s="37" t="s">
        <v>689</v>
      </c>
      <c r="X18" s="37" t="s">
        <v>690</v>
      </c>
      <c r="Y18" s="37" t="s">
        <v>693</v>
      </c>
      <c r="Z18" s="37" t="s">
        <v>694</v>
      </c>
      <c r="AA18" s="37" t="s">
        <v>695</v>
      </c>
      <c r="AB18" s="37" t="s">
        <v>696</v>
      </c>
      <c r="AC18" s="37" t="s">
        <v>697</v>
      </c>
      <c r="AD18" s="37" t="s">
        <v>82</v>
      </c>
      <c r="AE18" s="37" t="s">
        <v>83</v>
      </c>
      <c r="AF18" s="37" t="s">
        <v>84</v>
      </c>
      <c r="AG18" s="37" t="s">
        <v>85</v>
      </c>
      <c r="AH18" s="37" t="s">
        <v>295</v>
      </c>
      <c r="AI18" s="37" t="s">
        <v>289</v>
      </c>
      <c r="AJ18" s="37" t="s">
        <v>290</v>
      </c>
      <c r="AK18" s="37" t="s">
        <v>291</v>
      </c>
      <c r="AL18" s="37" t="s">
        <v>700</v>
      </c>
      <c r="AM18" s="37" t="s">
        <v>701</v>
      </c>
      <c r="AN18" s="37" t="s">
        <v>704</v>
      </c>
      <c r="AO18" s="37" t="s">
        <v>705</v>
      </c>
      <c r="AP18" s="37" t="s">
        <v>706</v>
      </c>
      <c r="AQ18" s="37" t="s">
        <v>707</v>
      </c>
      <c r="AR18" s="37" t="s">
        <v>708</v>
      </c>
      <c r="AS18" s="37" t="s">
        <v>711</v>
      </c>
      <c r="AT18" s="37" t="s">
        <v>712</v>
      </c>
      <c r="AU18" s="37" t="s">
        <v>713</v>
      </c>
      <c r="AV18" s="37" t="s">
        <v>714</v>
      </c>
      <c r="AW18" s="37" t="s">
        <v>715</v>
      </c>
      <c r="AX18" s="37" t="s">
        <v>718</v>
      </c>
      <c r="AY18" s="37" t="s">
        <v>719</v>
      </c>
      <c r="AZ18" s="37" t="s">
        <v>720</v>
      </c>
      <c r="BA18" s="37" t="s">
        <v>721</v>
      </c>
      <c r="BB18" s="37" t="s">
        <v>722</v>
      </c>
      <c r="BC18" s="37" t="s">
        <v>87</v>
      </c>
      <c r="BD18" s="37" t="s">
        <v>88</v>
      </c>
      <c r="BE18" s="37" t="s">
        <v>89</v>
      </c>
      <c r="BF18" s="37" t="s">
        <v>90</v>
      </c>
      <c r="BG18" s="37" t="s">
        <v>311</v>
      </c>
      <c r="BH18" s="37">
        <v>8</v>
      </c>
    </row>
    <row r="19" spans="1:60" s="107" customFormat="1" ht="24" customHeight="1" x14ac:dyDescent="0.2">
      <c r="A19" s="132">
        <f>'10'!A18</f>
        <v>0</v>
      </c>
      <c r="B19" s="133" t="str">
        <f>'10'!B18</f>
        <v>ВСЕГО по инвестиционной программе, в том числе:</v>
      </c>
      <c r="C19" s="95" t="str">
        <f>'13'!C20</f>
        <v>M-O</v>
      </c>
      <c r="D19" s="106" t="s">
        <v>913</v>
      </c>
      <c r="E19" s="106">
        <f>T19+Y19</f>
        <v>7.4300000000000006</v>
      </c>
      <c r="F19" s="106" t="s">
        <v>913</v>
      </c>
      <c r="G19" s="106" t="s">
        <v>913</v>
      </c>
      <c r="H19" s="106" t="s">
        <v>913</v>
      </c>
      <c r="I19" s="106" t="s">
        <v>913</v>
      </c>
      <c r="J19" s="106" t="s">
        <v>913</v>
      </c>
      <c r="K19" s="106" t="s">
        <v>913</v>
      </c>
      <c r="L19" s="106" t="s">
        <v>913</v>
      </c>
      <c r="M19" s="106" t="s">
        <v>913</v>
      </c>
      <c r="N19" s="106" t="s">
        <v>913</v>
      </c>
      <c r="O19" s="106" t="s">
        <v>913</v>
      </c>
      <c r="P19" s="106" t="s">
        <v>913</v>
      </c>
      <c r="Q19" s="106" t="s">
        <v>913</v>
      </c>
      <c r="R19" s="106" t="s">
        <v>913</v>
      </c>
      <c r="S19" s="106" t="s">
        <v>913</v>
      </c>
      <c r="T19" s="106">
        <f>'13'!AB20</f>
        <v>6.6300000000000008</v>
      </c>
      <c r="U19" s="106" t="s">
        <v>913</v>
      </c>
      <c r="V19" s="340">
        <f>'13'!AD20</f>
        <v>1.5649999999999999</v>
      </c>
      <c r="W19" s="106" t="s">
        <v>913</v>
      </c>
      <c r="X19" s="106" t="s">
        <v>913</v>
      </c>
      <c r="Y19" s="106">
        <f>'13'!AI20</f>
        <v>0.8</v>
      </c>
      <c r="Z19" s="106" t="s">
        <v>913</v>
      </c>
      <c r="AA19" s="106" t="s">
        <v>913</v>
      </c>
      <c r="AB19" s="106" t="s">
        <v>913</v>
      </c>
      <c r="AC19" s="106" t="s">
        <v>913</v>
      </c>
      <c r="AD19" s="106">
        <f>AI19+AN19+AS19+AX19</f>
        <v>3.03</v>
      </c>
      <c r="AE19" s="106" t="s">
        <v>913</v>
      </c>
      <c r="AF19" s="106" t="s">
        <v>913</v>
      </c>
      <c r="AG19" s="106" t="s">
        <v>913</v>
      </c>
      <c r="AH19" s="106" t="s">
        <v>913</v>
      </c>
      <c r="AI19" s="106">
        <f>'13'!AW20</f>
        <v>3.03</v>
      </c>
      <c r="AJ19" s="106" t="s">
        <v>913</v>
      </c>
      <c r="AK19" s="106" t="s">
        <v>913</v>
      </c>
      <c r="AL19" s="106" t="s">
        <v>913</v>
      </c>
      <c r="AM19" s="106" t="s">
        <v>913</v>
      </c>
      <c r="AN19" s="106">
        <f>AN20</f>
        <v>0</v>
      </c>
      <c r="AO19" s="106" t="s">
        <v>913</v>
      </c>
      <c r="AP19" s="106" t="s">
        <v>913</v>
      </c>
      <c r="AQ19" s="106" t="s">
        <v>913</v>
      </c>
      <c r="AR19" s="106" t="s">
        <v>913</v>
      </c>
      <c r="AS19" s="106">
        <f>'13'!BI20</f>
        <v>0</v>
      </c>
      <c r="AT19" s="106" t="s">
        <v>913</v>
      </c>
      <c r="AU19" s="106" t="s">
        <v>913</v>
      </c>
      <c r="AV19" s="106" t="s">
        <v>913</v>
      </c>
      <c r="AW19" s="106" t="s">
        <v>913</v>
      </c>
      <c r="AX19" s="106">
        <f>AX20+AX25+AX26+AX27+AX31</f>
        <v>0</v>
      </c>
      <c r="AY19" s="106" t="s">
        <v>913</v>
      </c>
      <c r="AZ19" s="106" t="s">
        <v>913</v>
      </c>
      <c r="BA19" s="106" t="s">
        <v>913</v>
      </c>
      <c r="BB19" s="106" t="s">
        <v>913</v>
      </c>
      <c r="BC19" s="106">
        <f>E19-AD19</f>
        <v>4.4000000000000004</v>
      </c>
      <c r="BD19" s="106" t="s">
        <v>913</v>
      </c>
      <c r="BE19" s="106" t="s">
        <v>913</v>
      </c>
      <c r="BF19" s="106" t="s">
        <v>913</v>
      </c>
      <c r="BG19" s="106" t="s">
        <v>913</v>
      </c>
      <c r="BH19" s="106" t="s">
        <v>913</v>
      </c>
    </row>
    <row r="20" spans="1:60" s="107" customFormat="1" ht="24" customHeight="1" x14ac:dyDescent="0.2">
      <c r="A20" s="132" t="str">
        <f>'10'!A19</f>
        <v>0.1</v>
      </c>
      <c r="B20" s="133" t="str">
        <f>'10'!B19</f>
        <v>Технологическое присоединение, всего</v>
      </c>
      <c r="C20" s="95" t="str">
        <f>'13'!C21</f>
        <v>M-O</v>
      </c>
      <c r="D20" s="118" t="s">
        <v>913</v>
      </c>
      <c r="E20" s="118">
        <f t="shared" ref="E20:E82" si="0">T20+Y20</f>
        <v>7.03</v>
      </c>
      <c r="F20" s="106" t="s">
        <v>913</v>
      </c>
      <c r="G20" s="106" t="s">
        <v>913</v>
      </c>
      <c r="H20" s="106" t="s">
        <v>913</v>
      </c>
      <c r="I20" s="106" t="s">
        <v>913</v>
      </c>
      <c r="J20" s="106" t="s">
        <v>913</v>
      </c>
      <c r="K20" s="106" t="s">
        <v>913</v>
      </c>
      <c r="L20" s="106" t="s">
        <v>913</v>
      </c>
      <c r="M20" s="106" t="s">
        <v>913</v>
      </c>
      <c r="N20" s="106" t="s">
        <v>913</v>
      </c>
      <c r="O20" s="106" t="s">
        <v>913</v>
      </c>
      <c r="P20" s="106" t="s">
        <v>913</v>
      </c>
      <c r="Q20" s="106" t="s">
        <v>913</v>
      </c>
      <c r="R20" s="106" t="s">
        <v>913</v>
      </c>
      <c r="S20" s="106" t="s">
        <v>913</v>
      </c>
      <c r="T20" s="118">
        <f>'13'!AB21</f>
        <v>6.23</v>
      </c>
      <c r="U20" s="106" t="s">
        <v>913</v>
      </c>
      <c r="V20" s="340">
        <f>'13'!AD21</f>
        <v>0.35</v>
      </c>
      <c r="W20" s="106" t="s">
        <v>913</v>
      </c>
      <c r="X20" s="106" t="s">
        <v>913</v>
      </c>
      <c r="Y20" s="118">
        <f>'13'!AI21</f>
        <v>0.8</v>
      </c>
      <c r="Z20" s="106" t="s">
        <v>913</v>
      </c>
      <c r="AA20" s="106" t="s">
        <v>913</v>
      </c>
      <c r="AB20" s="106" t="s">
        <v>913</v>
      </c>
      <c r="AC20" s="106" t="s">
        <v>913</v>
      </c>
      <c r="AD20" s="106">
        <f>AN20+AX20</f>
        <v>0</v>
      </c>
      <c r="AE20" s="106" t="s">
        <v>913</v>
      </c>
      <c r="AF20" s="106" t="s">
        <v>913</v>
      </c>
      <c r="AG20" s="106" t="s">
        <v>913</v>
      </c>
      <c r="AH20" s="106" t="s">
        <v>913</v>
      </c>
      <c r="AI20" s="119">
        <f>'13'!AW21</f>
        <v>3.03</v>
      </c>
      <c r="AJ20" s="106" t="s">
        <v>913</v>
      </c>
      <c r="AK20" s="106" t="s">
        <v>913</v>
      </c>
      <c r="AL20" s="106" t="s">
        <v>913</v>
      </c>
      <c r="AM20" s="106" t="s">
        <v>913</v>
      </c>
      <c r="AN20" s="106">
        <f>'13'!BD21</f>
        <v>0</v>
      </c>
      <c r="AO20" s="106" t="s">
        <v>913</v>
      </c>
      <c r="AP20" s="106" t="s">
        <v>913</v>
      </c>
      <c r="AQ20" s="106" t="s">
        <v>913</v>
      </c>
      <c r="AR20" s="106" t="s">
        <v>913</v>
      </c>
      <c r="AS20" s="119">
        <f>'13'!BI21</f>
        <v>0</v>
      </c>
      <c r="AT20" s="106" t="s">
        <v>913</v>
      </c>
      <c r="AU20" s="106" t="s">
        <v>913</v>
      </c>
      <c r="AV20" s="106" t="s">
        <v>913</v>
      </c>
      <c r="AW20" s="106" t="s">
        <v>913</v>
      </c>
      <c r="AX20" s="106">
        <f>'13'!BR21</f>
        <v>0</v>
      </c>
      <c r="AY20" s="106" t="s">
        <v>913</v>
      </c>
      <c r="AZ20" s="106" t="s">
        <v>913</v>
      </c>
      <c r="BA20" s="106" t="s">
        <v>913</v>
      </c>
      <c r="BB20" s="106" t="s">
        <v>913</v>
      </c>
      <c r="BC20" s="117">
        <f>E20-AD20</f>
        <v>7.03</v>
      </c>
      <c r="BD20" s="106" t="s">
        <v>913</v>
      </c>
      <c r="BE20" s="106" t="s">
        <v>913</v>
      </c>
      <c r="BF20" s="106" t="s">
        <v>913</v>
      </c>
      <c r="BG20" s="106" t="s">
        <v>913</v>
      </c>
      <c r="BH20" s="106" t="s">
        <v>913</v>
      </c>
    </row>
    <row r="21" spans="1:60" s="107" customFormat="1" ht="24" customHeight="1" x14ac:dyDescent="0.2">
      <c r="A21" s="132" t="str">
        <f>'10'!A20</f>
        <v>0.2</v>
      </c>
      <c r="B21" s="133" t="str">
        <f>'10'!B20</f>
        <v>Реконструкция, модернизация, техническое перевооружение, всего</v>
      </c>
      <c r="C21" s="95" t="str">
        <f>'13'!C22</f>
        <v>M-O</v>
      </c>
      <c r="D21" s="118" t="s">
        <v>913</v>
      </c>
      <c r="E21" s="118">
        <f t="shared" si="0"/>
        <v>0</v>
      </c>
      <c r="F21" s="106" t="s">
        <v>913</v>
      </c>
      <c r="G21" s="106" t="s">
        <v>913</v>
      </c>
      <c r="H21" s="106" t="s">
        <v>913</v>
      </c>
      <c r="I21" s="106" t="s">
        <v>913</v>
      </c>
      <c r="J21" s="106" t="s">
        <v>913</v>
      </c>
      <c r="K21" s="106" t="s">
        <v>913</v>
      </c>
      <c r="L21" s="106" t="s">
        <v>913</v>
      </c>
      <c r="M21" s="106" t="s">
        <v>913</v>
      </c>
      <c r="N21" s="106" t="s">
        <v>913</v>
      </c>
      <c r="O21" s="106" t="s">
        <v>913</v>
      </c>
      <c r="P21" s="106" t="s">
        <v>913</v>
      </c>
      <c r="Q21" s="106" t="s">
        <v>913</v>
      </c>
      <c r="R21" s="106" t="s">
        <v>913</v>
      </c>
      <c r="S21" s="106" t="s">
        <v>913</v>
      </c>
      <c r="T21" s="118">
        <f>'13'!AB22</f>
        <v>0</v>
      </c>
      <c r="U21" s="106" t="s">
        <v>913</v>
      </c>
      <c r="V21" s="106" t="s">
        <v>913</v>
      </c>
      <c r="W21" s="106" t="s">
        <v>913</v>
      </c>
      <c r="X21" s="106" t="s">
        <v>913</v>
      </c>
      <c r="Y21" s="118">
        <f>'13'!AI22</f>
        <v>0</v>
      </c>
      <c r="Z21" s="106" t="s">
        <v>913</v>
      </c>
      <c r="AA21" s="106" t="s">
        <v>913</v>
      </c>
      <c r="AB21" s="106" t="s">
        <v>913</v>
      </c>
      <c r="AC21" s="106" t="s">
        <v>913</v>
      </c>
      <c r="AD21" s="106" t="s">
        <v>913</v>
      </c>
      <c r="AE21" s="106" t="s">
        <v>913</v>
      </c>
      <c r="AF21" s="106" t="s">
        <v>913</v>
      </c>
      <c r="AG21" s="106" t="s">
        <v>913</v>
      </c>
      <c r="AH21" s="106" t="s">
        <v>913</v>
      </c>
      <c r="AI21" s="119">
        <f>'13'!AW22</f>
        <v>0</v>
      </c>
      <c r="AJ21" s="106" t="s">
        <v>913</v>
      </c>
      <c r="AK21" s="106" t="s">
        <v>913</v>
      </c>
      <c r="AL21" s="106" t="s">
        <v>913</v>
      </c>
      <c r="AM21" s="106" t="s">
        <v>913</v>
      </c>
      <c r="AN21" s="106" t="s">
        <v>913</v>
      </c>
      <c r="AO21" s="106" t="s">
        <v>913</v>
      </c>
      <c r="AP21" s="106" t="s">
        <v>913</v>
      </c>
      <c r="AQ21" s="106" t="s">
        <v>913</v>
      </c>
      <c r="AR21" s="106" t="s">
        <v>913</v>
      </c>
      <c r="AS21" s="119">
        <f>'13'!BI22</f>
        <v>0</v>
      </c>
      <c r="AT21" s="106" t="s">
        <v>913</v>
      </c>
      <c r="AU21" s="106" t="s">
        <v>913</v>
      </c>
      <c r="AV21" s="106" t="s">
        <v>913</v>
      </c>
      <c r="AW21" s="106" t="s">
        <v>913</v>
      </c>
      <c r="AX21" s="106" t="s">
        <v>913</v>
      </c>
      <c r="AY21" s="106" t="s">
        <v>913</v>
      </c>
      <c r="AZ21" s="106" t="s">
        <v>913</v>
      </c>
      <c r="BA21" s="106" t="s">
        <v>913</v>
      </c>
      <c r="BB21" s="106" t="s">
        <v>913</v>
      </c>
      <c r="BC21" s="106" t="s">
        <v>913</v>
      </c>
      <c r="BD21" s="106" t="s">
        <v>913</v>
      </c>
      <c r="BE21" s="106" t="s">
        <v>913</v>
      </c>
      <c r="BF21" s="106" t="s">
        <v>913</v>
      </c>
      <c r="BG21" s="106" t="s">
        <v>913</v>
      </c>
      <c r="BH21" s="106" t="s">
        <v>913</v>
      </c>
    </row>
    <row r="22" spans="1:60" s="107" customFormat="1" ht="24" customHeight="1" x14ac:dyDescent="0.2">
      <c r="A22" s="132" t="str">
        <f>'10'!A21</f>
        <v>0.3</v>
      </c>
      <c r="B22" s="133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95" t="str">
        <f>'13'!C23</f>
        <v>M-O</v>
      </c>
      <c r="D22" s="118" t="s">
        <v>913</v>
      </c>
      <c r="E22" s="118">
        <f t="shared" si="0"/>
        <v>0</v>
      </c>
      <c r="F22" s="106" t="s">
        <v>913</v>
      </c>
      <c r="G22" s="106" t="s">
        <v>913</v>
      </c>
      <c r="H22" s="106" t="s">
        <v>913</v>
      </c>
      <c r="I22" s="106" t="s">
        <v>913</v>
      </c>
      <c r="J22" s="106" t="s">
        <v>913</v>
      </c>
      <c r="K22" s="106" t="s">
        <v>913</v>
      </c>
      <c r="L22" s="106" t="s">
        <v>913</v>
      </c>
      <c r="M22" s="106" t="s">
        <v>913</v>
      </c>
      <c r="N22" s="106" t="s">
        <v>913</v>
      </c>
      <c r="O22" s="106" t="s">
        <v>913</v>
      </c>
      <c r="P22" s="106" t="s">
        <v>913</v>
      </c>
      <c r="Q22" s="106" t="s">
        <v>913</v>
      </c>
      <c r="R22" s="106" t="s">
        <v>913</v>
      </c>
      <c r="S22" s="106" t="s">
        <v>913</v>
      </c>
      <c r="T22" s="118">
        <f>'13'!AB23</f>
        <v>0</v>
      </c>
      <c r="U22" s="106" t="s">
        <v>913</v>
      </c>
      <c r="V22" s="106" t="s">
        <v>913</v>
      </c>
      <c r="W22" s="106" t="s">
        <v>913</v>
      </c>
      <c r="X22" s="106" t="s">
        <v>913</v>
      </c>
      <c r="Y22" s="118">
        <f>'13'!AI23</f>
        <v>0</v>
      </c>
      <c r="Z22" s="106" t="s">
        <v>913</v>
      </c>
      <c r="AA22" s="106" t="s">
        <v>913</v>
      </c>
      <c r="AB22" s="106" t="s">
        <v>913</v>
      </c>
      <c r="AC22" s="106" t="s">
        <v>913</v>
      </c>
      <c r="AD22" s="106" t="s">
        <v>913</v>
      </c>
      <c r="AE22" s="106" t="s">
        <v>913</v>
      </c>
      <c r="AF22" s="106" t="s">
        <v>913</v>
      </c>
      <c r="AG22" s="106" t="s">
        <v>913</v>
      </c>
      <c r="AH22" s="106" t="s">
        <v>913</v>
      </c>
      <c r="AI22" s="119">
        <f>'13'!AW23</f>
        <v>0</v>
      </c>
      <c r="AJ22" s="106" t="s">
        <v>913</v>
      </c>
      <c r="AK22" s="106" t="s">
        <v>913</v>
      </c>
      <c r="AL22" s="106" t="s">
        <v>913</v>
      </c>
      <c r="AM22" s="106" t="s">
        <v>913</v>
      </c>
      <c r="AN22" s="106" t="s">
        <v>913</v>
      </c>
      <c r="AO22" s="106" t="s">
        <v>913</v>
      </c>
      <c r="AP22" s="106" t="s">
        <v>913</v>
      </c>
      <c r="AQ22" s="106" t="s">
        <v>913</v>
      </c>
      <c r="AR22" s="106" t="s">
        <v>913</v>
      </c>
      <c r="AS22" s="119">
        <f>'13'!BI23</f>
        <v>0</v>
      </c>
      <c r="AT22" s="106" t="s">
        <v>913</v>
      </c>
      <c r="AU22" s="106" t="s">
        <v>913</v>
      </c>
      <c r="AV22" s="106" t="s">
        <v>913</v>
      </c>
      <c r="AW22" s="106" t="s">
        <v>913</v>
      </c>
      <c r="AX22" s="106" t="s">
        <v>913</v>
      </c>
      <c r="AY22" s="106" t="s">
        <v>913</v>
      </c>
      <c r="AZ22" s="106" t="s">
        <v>913</v>
      </c>
      <c r="BA22" s="106" t="s">
        <v>913</v>
      </c>
      <c r="BB22" s="106" t="s">
        <v>913</v>
      </c>
      <c r="BC22" s="106" t="s">
        <v>913</v>
      </c>
      <c r="BD22" s="106" t="s">
        <v>913</v>
      </c>
      <c r="BE22" s="106" t="s">
        <v>913</v>
      </c>
      <c r="BF22" s="106" t="s">
        <v>913</v>
      </c>
      <c r="BG22" s="106" t="s">
        <v>913</v>
      </c>
      <c r="BH22" s="106" t="s">
        <v>913</v>
      </c>
    </row>
    <row r="23" spans="1:60" s="107" customFormat="1" ht="24" customHeight="1" x14ac:dyDescent="0.2">
      <c r="A23" s="132" t="str">
        <f>'10'!A22</f>
        <v>0.4</v>
      </c>
      <c r="B23" s="133" t="str">
        <f>'10'!B22</f>
        <v>Прочее новое строительство объектов электросетевого хозяйства, всего</v>
      </c>
      <c r="C23" s="95" t="str">
        <f>'13'!C24</f>
        <v>M-O</v>
      </c>
      <c r="D23" s="118" t="s">
        <v>913</v>
      </c>
      <c r="E23" s="118">
        <f t="shared" si="0"/>
        <v>0.4</v>
      </c>
      <c r="F23" s="106" t="s">
        <v>913</v>
      </c>
      <c r="G23" s="106" t="s">
        <v>913</v>
      </c>
      <c r="H23" s="106" t="s">
        <v>913</v>
      </c>
      <c r="I23" s="106" t="s">
        <v>913</v>
      </c>
      <c r="J23" s="106" t="s">
        <v>913</v>
      </c>
      <c r="K23" s="106" t="s">
        <v>913</v>
      </c>
      <c r="L23" s="106" t="s">
        <v>913</v>
      </c>
      <c r="M23" s="106" t="s">
        <v>913</v>
      </c>
      <c r="N23" s="106" t="s">
        <v>913</v>
      </c>
      <c r="O23" s="106" t="s">
        <v>913</v>
      </c>
      <c r="P23" s="106" t="s">
        <v>913</v>
      </c>
      <c r="Q23" s="106" t="s">
        <v>913</v>
      </c>
      <c r="R23" s="106" t="s">
        <v>913</v>
      </c>
      <c r="S23" s="106" t="s">
        <v>913</v>
      </c>
      <c r="T23" s="118">
        <f>'13'!AB24</f>
        <v>0.4</v>
      </c>
      <c r="U23" s="106" t="s">
        <v>913</v>
      </c>
      <c r="V23" s="340">
        <f>'13'!AD24</f>
        <v>1.2150000000000001</v>
      </c>
      <c r="W23" s="106" t="s">
        <v>913</v>
      </c>
      <c r="X23" s="106" t="s">
        <v>913</v>
      </c>
      <c r="Y23" s="118">
        <f>'13'!AI24</f>
        <v>0</v>
      </c>
      <c r="Z23" s="106" t="s">
        <v>913</v>
      </c>
      <c r="AA23" s="106" t="s">
        <v>913</v>
      </c>
      <c r="AB23" s="106" t="s">
        <v>913</v>
      </c>
      <c r="AC23" s="106" t="s">
        <v>913</v>
      </c>
      <c r="AD23" s="106" t="s">
        <v>913</v>
      </c>
      <c r="AE23" s="106" t="s">
        <v>913</v>
      </c>
      <c r="AF23" s="106" t="s">
        <v>913</v>
      </c>
      <c r="AG23" s="106" t="s">
        <v>913</v>
      </c>
      <c r="AH23" s="106" t="s">
        <v>913</v>
      </c>
      <c r="AI23" s="119">
        <f>'13'!AW24</f>
        <v>0</v>
      </c>
      <c r="AJ23" s="106" t="s">
        <v>913</v>
      </c>
      <c r="AK23" s="106" t="s">
        <v>913</v>
      </c>
      <c r="AL23" s="106" t="s">
        <v>913</v>
      </c>
      <c r="AM23" s="106" t="s">
        <v>913</v>
      </c>
      <c r="AN23" s="106" t="s">
        <v>913</v>
      </c>
      <c r="AO23" s="106" t="s">
        <v>913</v>
      </c>
      <c r="AP23" s="106" t="s">
        <v>913</v>
      </c>
      <c r="AQ23" s="106" t="s">
        <v>913</v>
      </c>
      <c r="AR23" s="106" t="s">
        <v>913</v>
      </c>
      <c r="AS23" s="119">
        <f>'13'!BI24</f>
        <v>0</v>
      </c>
      <c r="AT23" s="106" t="s">
        <v>913</v>
      </c>
      <c r="AU23" s="106" t="s">
        <v>913</v>
      </c>
      <c r="AV23" s="106" t="s">
        <v>913</v>
      </c>
      <c r="AW23" s="106" t="s">
        <v>913</v>
      </c>
      <c r="AX23" s="106" t="s">
        <v>913</v>
      </c>
      <c r="AY23" s="106" t="s">
        <v>913</v>
      </c>
      <c r="AZ23" s="106" t="s">
        <v>913</v>
      </c>
      <c r="BA23" s="106" t="s">
        <v>913</v>
      </c>
      <c r="BB23" s="106" t="s">
        <v>913</v>
      </c>
      <c r="BC23" s="106" t="s">
        <v>913</v>
      </c>
      <c r="BD23" s="106" t="s">
        <v>913</v>
      </c>
      <c r="BE23" s="106" t="s">
        <v>913</v>
      </c>
      <c r="BF23" s="106" t="s">
        <v>913</v>
      </c>
      <c r="BG23" s="106" t="s">
        <v>913</v>
      </c>
      <c r="BH23" s="106" t="s">
        <v>913</v>
      </c>
    </row>
    <row r="24" spans="1:60" s="107" customFormat="1" ht="24" customHeight="1" x14ac:dyDescent="0.2">
      <c r="A24" s="132" t="str">
        <f>'10'!A23</f>
        <v>0.5</v>
      </c>
      <c r="B24" s="133" t="str">
        <f>'10'!B23</f>
        <v>Покупка земельных участков для целей реализации инвестиционных проектов, всего</v>
      </c>
      <c r="C24" s="95" t="str">
        <f>'13'!C25</f>
        <v>M-O</v>
      </c>
      <c r="D24" s="118" t="s">
        <v>913</v>
      </c>
      <c r="E24" s="118">
        <f t="shared" si="0"/>
        <v>0</v>
      </c>
      <c r="F24" s="106" t="s">
        <v>913</v>
      </c>
      <c r="G24" s="106" t="s">
        <v>913</v>
      </c>
      <c r="H24" s="106" t="s">
        <v>913</v>
      </c>
      <c r="I24" s="106" t="s">
        <v>913</v>
      </c>
      <c r="J24" s="106" t="s">
        <v>913</v>
      </c>
      <c r="K24" s="106" t="s">
        <v>913</v>
      </c>
      <c r="L24" s="106" t="s">
        <v>913</v>
      </c>
      <c r="M24" s="106" t="s">
        <v>913</v>
      </c>
      <c r="N24" s="106" t="s">
        <v>913</v>
      </c>
      <c r="O24" s="106" t="s">
        <v>913</v>
      </c>
      <c r="P24" s="106" t="s">
        <v>913</v>
      </c>
      <c r="Q24" s="106" t="s">
        <v>913</v>
      </c>
      <c r="R24" s="106" t="s">
        <v>913</v>
      </c>
      <c r="S24" s="106" t="s">
        <v>913</v>
      </c>
      <c r="T24" s="118">
        <f>'13'!AB25</f>
        <v>0</v>
      </c>
      <c r="U24" s="106" t="s">
        <v>913</v>
      </c>
      <c r="V24" s="106" t="s">
        <v>913</v>
      </c>
      <c r="W24" s="106" t="s">
        <v>913</v>
      </c>
      <c r="X24" s="106" t="s">
        <v>913</v>
      </c>
      <c r="Y24" s="118">
        <f>'13'!AI25</f>
        <v>0</v>
      </c>
      <c r="Z24" s="106" t="s">
        <v>913</v>
      </c>
      <c r="AA24" s="106" t="s">
        <v>913</v>
      </c>
      <c r="AB24" s="106" t="s">
        <v>913</v>
      </c>
      <c r="AC24" s="106" t="s">
        <v>913</v>
      </c>
      <c r="AD24" s="106" t="s">
        <v>913</v>
      </c>
      <c r="AE24" s="106" t="s">
        <v>913</v>
      </c>
      <c r="AF24" s="106" t="s">
        <v>913</v>
      </c>
      <c r="AG24" s="106" t="s">
        <v>913</v>
      </c>
      <c r="AH24" s="106" t="s">
        <v>913</v>
      </c>
      <c r="AI24" s="119">
        <f>'13'!AW25</f>
        <v>0</v>
      </c>
      <c r="AJ24" s="106" t="s">
        <v>913</v>
      </c>
      <c r="AK24" s="106" t="s">
        <v>913</v>
      </c>
      <c r="AL24" s="106" t="s">
        <v>913</v>
      </c>
      <c r="AM24" s="106" t="s">
        <v>913</v>
      </c>
      <c r="AN24" s="106" t="s">
        <v>913</v>
      </c>
      <c r="AO24" s="106" t="s">
        <v>913</v>
      </c>
      <c r="AP24" s="106" t="s">
        <v>913</v>
      </c>
      <c r="AQ24" s="106" t="s">
        <v>913</v>
      </c>
      <c r="AR24" s="106" t="s">
        <v>913</v>
      </c>
      <c r="AS24" s="119">
        <f>'13'!BI25</f>
        <v>0</v>
      </c>
      <c r="AT24" s="106" t="s">
        <v>913</v>
      </c>
      <c r="AU24" s="106" t="s">
        <v>913</v>
      </c>
      <c r="AV24" s="106" t="s">
        <v>913</v>
      </c>
      <c r="AW24" s="106" t="s">
        <v>913</v>
      </c>
      <c r="AX24" s="106" t="s">
        <v>913</v>
      </c>
      <c r="AY24" s="106" t="s">
        <v>913</v>
      </c>
      <c r="AZ24" s="106" t="s">
        <v>913</v>
      </c>
      <c r="BA24" s="106" t="s">
        <v>913</v>
      </c>
      <c r="BB24" s="106" t="s">
        <v>913</v>
      </c>
      <c r="BC24" s="106" t="s">
        <v>913</v>
      </c>
      <c r="BD24" s="106" t="s">
        <v>913</v>
      </c>
      <c r="BE24" s="106" t="s">
        <v>913</v>
      </c>
      <c r="BF24" s="106" t="s">
        <v>913</v>
      </c>
      <c r="BG24" s="106" t="s">
        <v>913</v>
      </c>
      <c r="BH24" s="106" t="s">
        <v>913</v>
      </c>
    </row>
    <row r="25" spans="1:60" s="107" customFormat="1" ht="24" customHeight="1" x14ac:dyDescent="0.2">
      <c r="A25" s="132" t="str">
        <f>'10'!A24</f>
        <v>0.6</v>
      </c>
      <c r="B25" s="133" t="str">
        <f>'10'!B24</f>
        <v>Прочие инвестиционные проекты, всего</v>
      </c>
      <c r="C25" s="95" t="str">
        <f>'13'!C26</f>
        <v>M-O</v>
      </c>
      <c r="D25" s="118" t="s">
        <v>913</v>
      </c>
      <c r="E25" s="118">
        <f t="shared" si="0"/>
        <v>0</v>
      </c>
      <c r="F25" s="106" t="s">
        <v>913</v>
      </c>
      <c r="G25" s="106" t="s">
        <v>913</v>
      </c>
      <c r="H25" s="106" t="s">
        <v>913</v>
      </c>
      <c r="I25" s="106" t="s">
        <v>913</v>
      </c>
      <c r="J25" s="106" t="s">
        <v>913</v>
      </c>
      <c r="K25" s="106" t="s">
        <v>913</v>
      </c>
      <c r="L25" s="106" t="s">
        <v>913</v>
      </c>
      <c r="M25" s="106" t="s">
        <v>913</v>
      </c>
      <c r="N25" s="106" t="s">
        <v>913</v>
      </c>
      <c r="O25" s="106" t="s">
        <v>913</v>
      </c>
      <c r="P25" s="106" t="s">
        <v>913</v>
      </c>
      <c r="Q25" s="106" t="s">
        <v>913</v>
      </c>
      <c r="R25" s="106" t="s">
        <v>913</v>
      </c>
      <c r="S25" s="106" t="s">
        <v>913</v>
      </c>
      <c r="T25" s="118">
        <f>'13'!AB26</f>
        <v>0</v>
      </c>
      <c r="U25" s="106" t="s">
        <v>913</v>
      </c>
      <c r="V25" s="106" t="s">
        <v>913</v>
      </c>
      <c r="W25" s="106" t="s">
        <v>913</v>
      </c>
      <c r="X25" s="106" t="s">
        <v>913</v>
      </c>
      <c r="Y25" s="118">
        <f>'13'!AI26</f>
        <v>0</v>
      </c>
      <c r="Z25" s="106" t="s">
        <v>913</v>
      </c>
      <c r="AA25" s="106" t="s">
        <v>913</v>
      </c>
      <c r="AB25" s="106" t="s">
        <v>913</v>
      </c>
      <c r="AC25" s="106" t="s">
        <v>913</v>
      </c>
      <c r="AD25" s="106">
        <f>AX25</f>
        <v>0</v>
      </c>
      <c r="AE25" s="106" t="s">
        <v>913</v>
      </c>
      <c r="AF25" s="106" t="s">
        <v>913</v>
      </c>
      <c r="AG25" s="106" t="s">
        <v>913</v>
      </c>
      <c r="AH25" s="106" t="s">
        <v>913</v>
      </c>
      <c r="AI25" s="119">
        <f>'13'!AW26</f>
        <v>0</v>
      </c>
      <c r="AJ25" s="106" t="s">
        <v>913</v>
      </c>
      <c r="AK25" s="106" t="s">
        <v>913</v>
      </c>
      <c r="AL25" s="106" t="s">
        <v>913</v>
      </c>
      <c r="AM25" s="106" t="s">
        <v>913</v>
      </c>
      <c r="AN25" s="106" t="s">
        <v>913</v>
      </c>
      <c r="AO25" s="106" t="s">
        <v>913</v>
      </c>
      <c r="AP25" s="106" t="s">
        <v>913</v>
      </c>
      <c r="AQ25" s="106" t="s">
        <v>913</v>
      </c>
      <c r="AR25" s="106" t="s">
        <v>913</v>
      </c>
      <c r="AS25" s="119">
        <f>'13'!BI26</f>
        <v>0</v>
      </c>
      <c r="AT25" s="106" t="s">
        <v>913</v>
      </c>
      <c r="AU25" s="106" t="s">
        <v>913</v>
      </c>
      <c r="AV25" s="106" t="s">
        <v>913</v>
      </c>
      <c r="AW25" s="106" t="s">
        <v>913</v>
      </c>
      <c r="AX25" s="106"/>
      <c r="AY25" s="106" t="s">
        <v>913</v>
      </c>
      <c r="AZ25" s="106" t="s">
        <v>913</v>
      </c>
      <c r="BA25" s="106" t="s">
        <v>913</v>
      </c>
      <c r="BB25" s="106" t="s">
        <v>913</v>
      </c>
      <c r="BC25" s="117">
        <f>E25-AD25</f>
        <v>0</v>
      </c>
      <c r="BD25" s="106" t="s">
        <v>913</v>
      </c>
      <c r="BE25" s="106" t="s">
        <v>913</v>
      </c>
      <c r="BF25" s="106" t="s">
        <v>913</v>
      </c>
      <c r="BG25" s="106" t="s">
        <v>913</v>
      </c>
      <c r="BH25" s="106" t="s">
        <v>913</v>
      </c>
    </row>
    <row r="26" spans="1:60" s="107" customFormat="1" ht="24" customHeight="1" x14ac:dyDescent="0.2">
      <c r="A26" s="132" t="str">
        <f>'10'!A25</f>
        <v>1.</v>
      </c>
      <c r="B26" s="133" t="str">
        <f>'10'!B25</f>
        <v>Ярославская область</v>
      </c>
      <c r="C26" s="95">
        <f>'13'!C27</f>
        <v>0</v>
      </c>
      <c r="D26" s="118" t="s">
        <v>913</v>
      </c>
      <c r="E26" s="118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18"/>
      <c r="U26" s="106"/>
      <c r="V26" s="106"/>
      <c r="W26" s="106"/>
      <c r="X26" s="106"/>
      <c r="Y26" s="118"/>
      <c r="Z26" s="106"/>
      <c r="AA26" s="106"/>
      <c r="AB26" s="106"/>
      <c r="AC26" s="106"/>
      <c r="AD26" s="117"/>
      <c r="AE26" s="106"/>
      <c r="AF26" s="106"/>
      <c r="AG26" s="106"/>
      <c r="AH26" s="106"/>
      <c r="AI26" s="119"/>
      <c r="AJ26" s="106"/>
      <c r="AK26" s="106"/>
      <c r="AL26" s="106"/>
      <c r="AM26" s="106"/>
      <c r="AN26" s="106"/>
      <c r="AO26" s="106"/>
      <c r="AP26" s="106"/>
      <c r="AQ26" s="106"/>
      <c r="AR26" s="106"/>
      <c r="AS26" s="119"/>
      <c r="AT26" s="106"/>
      <c r="AU26" s="106"/>
      <c r="AV26" s="106"/>
      <c r="AW26" s="106"/>
      <c r="AX26" s="106"/>
      <c r="AY26" s="106"/>
      <c r="AZ26" s="106"/>
      <c r="BA26" s="106"/>
      <c r="BB26" s="106"/>
      <c r="BC26" s="117"/>
      <c r="BD26" s="106"/>
      <c r="BE26" s="106"/>
      <c r="BF26" s="106"/>
      <c r="BG26" s="106"/>
      <c r="BH26" s="106"/>
    </row>
    <row r="27" spans="1:60" s="107" customFormat="1" ht="24" customHeight="1" x14ac:dyDescent="0.2">
      <c r="A27" s="132" t="str">
        <f>'10'!A26</f>
        <v>1.1.</v>
      </c>
      <c r="B27" s="133" t="str">
        <f>'10'!B26</f>
        <v>Технологическое присоединение, всего, в том числе:</v>
      </c>
      <c r="C27" s="95" t="str">
        <f>'13'!C28</f>
        <v>M-O</v>
      </c>
      <c r="D27" s="118" t="s">
        <v>913</v>
      </c>
      <c r="E27" s="118">
        <f t="shared" si="0"/>
        <v>0</v>
      </c>
      <c r="F27" s="106" t="s">
        <v>913</v>
      </c>
      <c r="G27" s="106" t="s">
        <v>913</v>
      </c>
      <c r="H27" s="106" t="s">
        <v>913</v>
      </c>
      <c r="I27" s="106" t="s">
        <v>913</v>
      </c>
      <c r="J27" s="106" t="s">
        <v>913</v>
      </c>
      <c r="K27" s="106" t="s">
        <v>913</v>
      </c>
      <c r="L27" s="106" t="s">
        <v>913</v>
      </c>
      <c r="M27" s="106" t="s">
        <v>913</v>
      </c>
      <c r="N27" s="106" t="s">
        <v>913</v>
      </c>
      <c r="O27" s="106" t="s">
        <v>913</v>
      </c>
      <c r="P27" s="106" t="s">
        <v>913</v>
      </c>
      <c r="Q27" s="106" t="s">
        <v>913</v>
      </c>
      <c r="R27" s="106" t="s">
        <v>913</v>
      </c>
      <c r="S27" s="106" t="s">
        <v>913</v>
      </c>
      <c r="T27" s="118">
        <f>'13'!AB28</f>
        <v>0</v>
      </c>
      <c r="U27" s="106" t="s">
        <v>913</v>
      </c>
      <c r="V27" s="106" t="s">
        <v>913</v>
      </c>
      <c r="W27" s="106" t="s">
        <v>913</v>
      </c>
      <c r="X27" s="106" t="s">
        <v>913</v>
      </c>
      <c r="Y27" s="118">
        <f>'13'!AI28</f>
        <v>0</v>
      </c>
      <c r="Z27" s="106" t="s">
        <v>913</v>
      </c>
      <c r="AA27" s="106" t="s">
        <v>913</v>
      </c>
      <c r="AB27" s="106" t="s">
        <v>913</v>
      </c>
      <c r="AC27" s="106" t="s">
        <v>913</v>
      </c>
      <c r="AD27" s="117">
        <f t="shared" ref="AD27" si="1">AX27</f>
        <v>0</v>
      </c>
      <c r="AE27" s="106" t="s">
        <v>913</v>
      </c>
      <c r="AF27" s="106" t="s">
        <v>913</v>
      </c>
      <c r="AG27" s="106" t="s">
        <v>913</v>
      </c>
      <c r="AH27" s="106" t="s">
        <v>913</v>
      </c>
      <c r="AI27" s="119" t="s">
        <v>913</v>
      </c>
      <c r="AJ27" s="106" t="s">
        <v>913</v>
      </c>
      <c r="AK27" s="106" t="s">
        <v>913</v>
      </c>
      <c r="AL27" s="106" t="s">
        <v>913</v>
      </c>
      <c r="AM27" s="106" t="s">
        <v>913</v>
      </c>
      <c r="AN27" s="106" t="s">
        <v>913</v>
      </c>
      <c r="AO27" s="106" t="s">
        <v>913</v>
      </c>
      <c r="AP27" s="106" t="s">
        <v>913</v>
      </c>
      <c r="AQ27" s="106" t="s">
        <v>913</v>
      </c>
      <c r="AR27" s="106" t="s">
        <v>913</v>
      </c>
      <c r="AS27" s="119">
        <f>'13'!BI28</f>
        <v>0</v>
      </c>
      <c r="AT27" s="106" t="s">
        <v>913</v>
      </c>
      <c r="AU27" s="106" t="s">
        <v>913</v>
      </c>
      <c r="AV27" s="106" t="s">
        <v>913</v>
      </c>
      <c r="AW27" s="106" t="s">
        <v>913</v>
      </c>
      <c r="AX27" s="106"/>
      <c r="AY27" s="106" t="s">
        <v>913</v>
      </c>
      <c r="AZ27" s="106" t="s">
        <v>913</v>
      </c>
      <c r="BA27" s="106" t="s">
        <v>913</v>
      </c>
      <c r="BB27" s="106" t="s">
        <v>913</v>
      </c>
      <c r="BC27" s="117">
        <f>E27-AD27</f>
        <v>0</v>
      </c>
      <c r="BD27" s="106" t="s">
        <v>913</v>
      </c>
      <c r="BE27" s="106" t="s">
        <v>913</v>
      </c>
      <c r="BF27" s="106" t="s">
        <v>913</v>
      </c>
      <c r="BG27" s="106" t="s">
        <v>913</v>
      </c>
      <c r="BH27" s="106" t="s">
        <v>913</v>
      </c>
    </row>
    <row r="28" spans="1:60" s="107" customFormat="1" ht="24" customHeight="1" x14ac:dyDescent="0.2">
      <c r="A28" s="132" t="str">
        <f>'10'!A27</f>
        <v>1.1.1.</v>
      </c>
      <c r="B28" s="133" t="str">
        <f>'10'!B27</f>
        <v>Технологическое присоединение энергопринимающих устройств потребителей, всего, в том числе:</v>
      </c>
      <c r="C28" s="95" t="str">
        <f>'13'!C29</f>
        <v>M-O</v>
      </c>
      <c r="D28" s="118" t="s">
        <v>913</v>
      </c>
      <c r="E28" s="118">
        <f t="shared" si="0"/>
        <v>0</v>
      </c>
      <c r="F28" s="106" t="s">
        <v>913</v>
      </c>
      <c r="G28" s="106" t="s">
        <v>913</v>
      </c>
      <c r="H28" s="106" t="s">
        <v>913</v>
      </c>
      <c r="I28" s="106" t="s">
        <v>913</v>
      </c>
      <c r="J28" s="106" t="s">
        <v>913</v>
      </c>
      <c r="K28" s="106" t="s">
        <v>913</v>
      </c>
      <c r="L28" s="106" t="s">
        <v>913</v>
      </c>
      <c r="M28" s="106" t="s">
        <v>913</v>
      </c>
      <c r="N28" s="106" t="s">
        <v>913</v>
      </c>
      <c r="O28" s="106" t="s">
        <v>913</v>
      </c>
      <c r="P28" s="106" t="s">
        <v>913</v>
      </c>
      <c r="Q28" s="106" t="s">
        <v>913</v>
      </c>
      <c r="R28" s="106" t="s">
        <v>913</v>
      </c>
      <c r="S28" s="106" t="s">
        <v>913</v>
      </c>
      <c r="T28" s="118">
        <f>'13'!AB29</f>
        <v>0</v>
      </c>
      <c r="U28" s="106" t="s">
        <v>913</v>
      </c>
      <c r="V28" s="106" t="s">
        <v>913</v>
      </c>
      <c r="W28" s="106" t="s">
        <v>913</v>
      </c>
      <c r="X28" s="106" t="s">
        <v>913</v>
      </c>
      <c r="Y28" s="118">
        <f>'13'!AI29</f>
        <v>0</v>
      </c>
      <c r="Z28" s="106" t="s">
        <v>913</v>
      </c>
      <c r="AA28" s="106" t="s">
        <v>913</v>
      </c>
      <c r="AB28" s="106" t="s">
        <v>913</v>
      </c>
      <c r="AC28" s="106" t="s">
        <v>913</v>
      </c>
      <c r="AD28" s="106" t="s">
        <v>913</v>
      </c>
      <c r="AE28" s="106" t="s">
        <v>913</v>
      </c>
      <c r="AF28" s="106" t="s">
        <v>913</v>
      </c>
      <c r="AG28" s="106" t="s">
        <v>913</v>
      </c>
      <c r="AH28" s="119" t="s">
        <v>913</v>
      </c>
      <c r="AI28" s="119" t="s">
        <v>913</v>
      </c>
      <c r="AJ28" s="106" t="s">
        <v>913</v>
      </c>
      <c r="AK28" s="106" t="s">
        <v>913</v>
      </c>
      <c r="AL28" s="106" t="s">
        <v>913</v>
      </c>
      <c r="AM28" s="106" t="s">
        <v>913</v>
      </c>
      <c r="AN28" s="106" t="s">
        <v>913</v>
      </c>
      <c r="AO28" s="106" t="s">
        <v>913</v>
      </c>
      <c r="AP28" s="106" t="s">
        <v>913</v>
      </c>
      <c r="AQ28" s="106" t="s">
        <v>913</v>
      </c>
      <c r="AR28" s="106" t="s">
        <v>913</v>
      </c>
      <c r="AS28" s="119">
        <f>'13'!BI29</f>
        <v>0</v>
      </c>
      <c r="AT28" s="106" t="s">
        <v>913</v>
      </c>
      <c r="AU28" s="106" t="s">
        <v>913</v>
      </c>
      <c r="AV28" s="106" t="s">
        <v>913</v>
      </c>
      <c r="AW28" s="106" t="s">
        <v>913</v>
      </c>
      <c r="AX28" s="106" t="s">
        <v>913</v>
      </c>
      <c r="AY28" s="106" t="s">
        <v>913</v>
      </c>
      <c r="AZ28" s="106" t="s">
        <v>913</v>
      </c>
      <c r="BA28" s="106" t="s">
        <v>913</v>
      </c>
      <c r="BB28" s="106" t="s">
        <v>913</v>
      </c>
      <c r="BC28" s="106" t="s">
        <v>913</v>
      </c>
      <c r="BD28" s="106" t="s">
        <v>913</v>
      </c>
      <c r="BE28" s="106" t="s">
        <v>913</v>
      </c>
      <c r="BF28" s="106" t="s">
        <v>913</v>
      </c>
      <c r="BG28" s="106" t="s">
        <v>913</v>
      </c>
      <c r="BH28" s="106" t="s">
        <v>913</v>
      </c>
    </row>
    <row r="29" spans="1:60" s="107" customFormat="1" ht="24" customHeight="1" x14ac:dyDescent="0.2">
      <c r="A29" s="132" t="str">
        <f>'10'!A28</f>
        <v>1.1.1.1</v>
      </c>
      <c r="B29" s="133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95" t="str">
        <f>'13'!C30</f>
        <v>M-O</v>
      </c>
      <c r="D29" s="118" t="s">
        <v>913</v>
      </c>
      <c r="E29" s="118">
        <f t="shared" si="0"/>
        <v>0</v>
      </c>
      <c r="F29" s="106" t="s">
        <v>913</v>
      </c>
      <c r="G29" s="106" t="s">
        <v>913</v>
      </c>
      <c r="H29" s="106" t="s">
        <v>913</v>
      </c>
      <c r="I29" s="106" t="s">
        <v>913</v>
      </c>
      <c r="J29" s="106" t="s">
        <v>913</v>
      </c>
      <c r="K29" s="106" t="s">
        <v>913</v>
      </c>
      <c r="L29" s="106" t="s">
        <v>913</v>
      </c>
      <c r="M29" s="106" t="s">
        <v>913</v>
      </c>
      <c r="N29" s="106" t="s">
        <v>913</v>
      </c>
      <c r="O29" s="106" t="s">
        <v>913</v>
      </c>
      <c r="P29" s="106" t="s">
        <v>913</v>
      </c>
      <c r="Q29" s="106" t="s">
        <v>913</v>
      </c>
      <c r="R29" s="106" t="s">
        <v>913</v>
      </c>
      <c r="S29" s="106" t="s">
        <v>913</v>
      </c>
      <c r="T29" s="118">
        <f>'13'!AB30</f>
        <v>0</v>
      </c>
      <c r="U29" s="106" t="s">
        <v>913</v>
      </c>
      <c r="V29" s="106" t="s">
        <v>913</v>
      </c>
      <c r="W29" s="106" t="s">
        <v>913</v>
      </c>
      <c r="X29" s="106" t="s">
        <v>913</v>
      </c>
      <c r="Y29" s="118">
        <f>'13'!AI30</f>
        <v>0</v>
      </c>
      <c r="Z29" s="106" t="s">
        <v>913</v>
      </c>
      <c r="AA29" s="106" t="s">
        <v>913</v>
      </c>
      <c r="AB29" s="106" t="s">
        <v>913</v>
      </c>
      <c r="AC29" s="106" t="s">
        <v>913</v>
      </c>
      <c r="AD29" s="106" t="s">
        <v>913</v>
      </c>
      <c r="AE29" s="106" t="s">
        <v>913</v>
      </c>
      <c r="AF29" s="106" t="s">
        <v>913</v>
      </c>
      <c r="AG29" s="106" t="s">
        <v>913</v>
      </c>
      <c r="AH29" s="119" t="s">
        <v>913</v>
      </c>
      <c r="AI29" s="119" t="s">
        <v>913</v>
      </c>
      <c r="AJ29" s="106" t="s">
        <v>913</v>
      </c>
      <c r="AK29" s="106" t="s">
        <v>913</v>
      </c>
      <c r="AL29" s="106" t="s">
        <v>913</v>
      </c>
      <c r="AM29" s="106" t="s">
        <v>913</v>
      </c>
      <c r="AN29" s="106" t="s">
        <v>913</v>
      </c>
      <c r="AO29" s="106" t="s">
        <v>913</v>
      </c>
      <c r="AP29" s="106" t="s">
        <v>913</v>
      </c>
      <c r="AQ29" s="106" t="s">
        <v>913</v>
      </c>
      <c r="AR29" s="106" t="s">
        <v>913</v>
      </c>
      <c r="AS29" s="119">
        <f>'13'!BI30</f>
        <v>0</v>
      </c>
      <c r="AT29" s="106" t="s">
        <v>913</v>
      </c>
      <c r="AU29" s="106" t="s">
        <v>913</v>
      </c>
      <c r="AV29" s="106" t="s">
        <v>913</v>
      </c>
      <c r="AW29" s="106" t="s">
        <v>913</v>
      </c>
      <c r="AX29" s="106" t="s">
        <v>913</v>
      </c>
      <c r="AY29" s="106" t="s">
        <v>913</v>
      </c>
      <c r="AZ29" s="106" t="s">
        <v>913</v>
      </c>
      <c r="BA29" s="106" t="s">
        <v>913</v>
      </c>
      <c r="BB29" s="106" t="s">
        <v>913</v>
      </c>
      <c r="BC29" s="106" t="s">
        <v>913</v>
      </c>
      <c r="BD29" s="106" t="s">
        <v>913</v>
      </c>
      <c r="BE29" s="106" t="s">
        <v>913</v>
      </c>
      <c r="BF29" s="106" t="s">
        <v>913</v>
      </c>
      <c r="BG29" s="106" t="s">
        <v>913</v>
      </c>
      <c r="BH29" s="106" t="s">
        <v>913</v>
      </c>
    </row>
    <row r="30" spans="1:60" s="107" customFormat="1" ht="24" customHeight="1" x14ac:dyDescent="0.2">
      <c r="A30" s="132" t="str">
        <f>'10'!A29</f>
        <v>1.1.1.2.</v>
      </c>
      <c r="B30" s="133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95" t="str">
        <f>'13'!C31</f>
        <v>M-O</v>
      </c>
      <c r="D30" s="118" t="s">
        <v>913</v>
      </c>
      <c r="E30" s="118">
        <f t="shared" si="0"/>
        <v>0</v>
      </c>
      <c r="F30" s="106" t="s">
        <v>913</v>
      </c>
      <c r="G30" s="106" t="s">
        <v>913</v>
      </c>
      <c r="H30" s="106" t="s">
        <v>913</v>
      </c>
      <c r="I30" s="106" t="s">
        <v>913</v>
      </c>
      <c r="J30" s="106" t="s">
        <v>913</v>
      </c>
      <c r="K30" s="106" t="s">
        <v>913</v>
      </c>
      <c r="L30" s="106" t="s">
        <v>913</v>
      </c>
      <c r="M30" s="106" t="s">
        <v>913</v>
      </c>
      <c r="N30" s="106" t="s">
        <v>913</v>
      </c>
      <c r="O30" s="106" t="s">
        <v>913</v>
      </c>
      <c r="P30" s="106" t="s">
        <v>913</v>
      </c>
      <c r="Q30" s="106" t="s">
        <v>913</v>
      </c>
      <c r="R30" s="106" t="s">
        <v>913</v>
      </c>
      <c r="S30" s="106" t="s">
        <v>913</v>
      </c>
      <c r="T30" s="118">
        <f>'13'!AB31</f>
        <v>0</v>
      </c>
      <c r="U30" s="106" t="s">
        <v>913</v>
      </c>
      <c r="V30" s="106" t="s">
        <v>913</v>
      </c>
      <c r="W30" s="106" t="s">
        <v>913</v>
      </c>
      <c r="X30" s="106" t="s">
        <v>913</v>
      </c>
      <c r="Y30" s="118">
        <f>'13'!AI31</f>
        <v>0</v>
      </c>
      <c r="Z30" s="106" t="s">
        <v>913</v>
      </c>
      <c r="AA30" s="106" t="s">
        <v>913</v>
      </c>
      <c r="AB30" s="106" t="s">
        <v>913</v>
      </c>
      <c r="AC30" s="106" t="s">
        <v>913</v>
      </c>
      <c r="AD30" s="106" t="s">
        <v>913</v>
      </c>
      <c r="AE30" s="106" t="s">
        <v>913</v>
      </c>
      <c r="AF30" s="106" t="s">
        <v>913</v>
      </c>
      <c r="AG30" s="106" t="s">
        <v>913</v>
      </c>
      <c r="AH30" s="119" t="s">
        <v>913</v>
      </c>
      <c r="AI30" s="119" t="s">
        <v>913</v>
      </c>
      <c r="AJ30" s="106" t="s">
        <v>913</v>
      </c>
      <c r="AK30" s="106" t="s">
        <v>913</v>
      </c>
      <c r="AL30" s="106" t="s">
        <v>913</v>
      </c>
      <c r="AM30" s="106" t="s">
        <v>913</v>
      </c>
      <c r="AN30" s="106" t="s">
        <v>913</v>
      </c>
      <c r="AO30" s="106" t="s">
        <v>913</v>
      </c>
      <c r="AP30" s="106" t="s">
        <v>913</v>
      </c>
      <c r="AQ30" s="106" t="s">
        <v>913</v>
      </c>
      <c r="AR30" s="106" t="s">
        <v>913</v>
      </c>
      <c r="AS30" s="119">
        <f>'13'!BI31</f>
        <v>0</v>
      </c>
      <c r="AT30" s="106" t="s">
        <v>913</v>
      </c>
      <c r="AU30" s="106" t="s">
        <v>913</v>
      </c>
      <c r="AV30" s="106" t="s">
        <v>913</v>
      </c>
      <c r="AW30" s="106" t="s">
        <v>913</v>
      </c>
      <c r="AX30" s="106" t="s">
        <v>913</v>
      </c>
      <c r="AY30" s="106" t="s">
        <v>913</v>
      </c>
      <c r="AZ30" s="106" t="s">
        <v>913</v>
      </c>
      <c r="BA30" s="106" t="s">
        <v>913</v>
      </c>
      <c r="BB30" s="106" t="s">
        <v>913</v>
      </c>
      <c r="BC30" s="106" t="s">
        <v>913</v>
      </c>
      <c r="BD30" s="106" t="s">
        <v>913</v>
      </c>
      <c r="BE30" s="106" t="s">
        <v>913</v>
      </c>
      <c r="BF30" s="106" t="s">
        <v>913</v>
      </c>
      <c r="BG30" s="106" t="s">
        <v>913</v>
      </c>
      <c r="BH30" s="106" t="s">
        <v>913</v>
      </c>
    </row>
    <row r="31" spans="1:60" s="107" customFormat="1" ht="24" customHeight="1" x14ac:dyDescent="0.2">
      <c r="A31" s="132" t="str">
        <f>'10'!A30</f>
        <v>1.2.</v>
      </c>
      <c r="B31" s="133" t="str">
        <f>'10'!B30</f>
        <v>Реконструкция, модернизация, техническое перевооружение, всего</v>
      </c>
      <c r="C31" s="95" t="str">
        <f>'13'!C32</f>
        <v>M-O</v>
      </c>
      <c r="D31" s="118" t="s">
        <v>913</v>
      </c>
      <c r="E31" s="118">
        <f t="shared" si="0"/>
        <v>7.03</v>
      </c>
      <c r="F31" s="106" t="s">
        <v>913</v>
      </c>
      <c r="G31" s="106" t="s">
        <v>913</v>
      </c>
      <c r="H31" s="106" t="s">
        <v>913</v>
      </c>
      <c r="I31" s="106" t="s">
        <v>913</v>
      </c>
      <c r="J31" s="106" t="s">
        <v>913</v>
      </c>
      <c r="K31" s="106" t="s">
        <v>913</v>
      </c>
      <c r="L31" s="106" t="s">
        <v>913</v>
      </c>
      <c r="M31" s="106" t="s">
        <v>913</v>
      </c>
      <c r="N31" s="106" t="s">
        <v>913</v>
      </c>
      <c r="O31" s="106" t="s">
        <v>913</v>
      </c>
      <c r="P31" s="106" t="s">
        <v>913</v>
      </c>
      <c r="Q31" s="106" t="s">
        <v>913</v>
      </c>
      <c r="R31" s="106" t="s">
        <v>913</v>
      </c>
      <c r="S31" s="106" t="s">
        <v>913</v>
      </c>
      <c r="T31" s="118">
        <f>'13'!AB32</f>
        <v>6.23</v>
      </c>
      <c r="U31" s="106" t="s">
        <v>913</v>
      </c>
      <c r="V31" s="106" t="s">
        <v>913</v>
      </c>
      <c r="W31" s="106" t="s">
        <v>913</v>
      </c>
      <c r="X31" s="106" t="s">
        <v>913</v>
      </c>
      <c r="Y31" s="118">
        <f>'13'!AI32</f>
        <v>0.8</v>
      </c>
      <c r="Z31" s="106" t="s">
        <v>913</v>
      </c>
      <c r="AA31" s="106" t="s">
        <v>913</v>
      </c>
      <c r="AB31" s="106" t="s">
        <v>913</v>
      </c>
      <c r="AC31" s="106" t="s">
        <v>913</v>
      </c>
      <c r="AD31" s="106">
        <f>AX31</f>
        <v>0</v>
      </c>
      <c r="AE31" s="106" t="s">
        <v>913</v>
      </c>
      <c r="AF31" s="106" t="s">
        <v>913</v>
      </c>
      <c r="AG31" s="106" t="s">
        <v>913</v>
      </c>
      <c r="AH31" s="106" t="s">
        <v>913</v>
      </c>
      <c r="AI31" s="119">
        <f>'13'!AW32</f>
        <v>3.03</v>
      </c>
      <c r="AJ31" s="106" t="s">
        <v>913</v>
      </c>
      <c r="AK31" s="106" t="s">
        <v>913</v>
      </c>
      <c r="AL31" s="106" t="s">
        <v>913</v>
      </c>
      <c r="AM31" s="106" t="s">
        <v>913</v>
      </c>
      <c r="AN31" s="342">
        <f>'13'!BD32</f>
        <v>0</v>
      </c>
      <c r="AO31" s="106" t="s">
        <v>913</v>
      </c>
      <c r="AP31" s="106" t="s">
        <v>913</v>
      </c>
      <c r="AQ31" s="106" t="s">
        <v>913</v>
      </c>
      <c r="AR31" s="106" t="s">
        <v>913</v>
      </c>
      <c r="AS31" s="119">
        <f>'13'!BI32</f>
        <v>0</v>
      </c>
      <c r="AT31" s="106" t="s">
        <v>913</v>
      </c>
      <c r="AU31" s="106" t="s">
        <v>913</v>
      </c>
      <c r="AV31" s="106" t="s">
        <v>913</v>
      </c>
      <c r="AW31" s="106" t="s">
        <v>913</v>
      </c>
      <c r="AX31" s="106"/>
      <c r="AY31" s="106" t="s">
        <v>913</v>
      </c>
      <c r="AZ31" s="106" t="s">
        <v>913</v>
      </c>
      <c r="BA31" s="106" t="s">
        <v>913</v>
      </c>
      <c r="BB31" s="106" t="s">
        <v>913</v>
      </c>
      <c r="BC31" s="117">
        <f>E31-AD31</f>
        <v>7.03</v>
      </c>
      <c r="BD31" s="106" t="s">
        <v>913</v>
      </c>
      <c r="BE31" s="106" t="s">
        <v>913</v>
      </c>
      <c r="BF31" s="106" t="s">
        <v>913</v>
      </c>
      <c r="BG31" s="106" t="s">
        <v>913</v>
      </c>
      <c r="BH31" s="106" t="s">
        <v>913</v>
      </c>
    </row>
    <row r="32" spans="1:60" s="107" customFormat="1" ht="24" customHeight="1" x14ac:dyDescent="0.2">
      <c r="A32" s="132" t="str">
        <f>'10'!A31</f>
        <v>1.2.1.</v>
      </c>
      <c r="B32" s="133" t="str">
        <f>'10'!B31</f>
        <v>Реконструкция в рамках технологических присоединений</v>
      </c>
      <c r="C32" s="95" t="str">
        <f>'13'!C33</f>
        <v>N-O</v>
      </c>
      <c r="D32" s="118" t="s">
        <v>913</v>
      </c>
      <c r="E32" s="118">
        <f t="shared" si="0"/>
        <v>2</v>
      </c>
      <c r="F32" s="106" t="s">
        <v>913</v>
      </c>
      <c r="G32" s="106" t="s">
        <v>913</v>
      </c>
      <c r="H32" s="106" t="s">
        <v>913</v>
      </c>
      <c r="I32" s="106" t="s">
        <v>913</v>
      </c>
      <c r="J32" s="106" t="s">
        <v>913</v>
      </c>
      <c r="K32" s="106" t="s">
        <v>913</v>
      </c>
      <c r="L32" s="106" t="s">
        <v>913</v>
      </c>
      <c r="M32" s="106" t="s">
        <v>913</v>
      </c>
      <c r="N32" s="106" t="s">
        <v>913</v>
      </c>
      <c r="O32" s="106" t="s">
        <v>913</v>
      </c>
      <c r="P32" s="106" t="s">
        <v>913</v>
      </c>
      <c r="Q32" s="106" t="s">
        <v>913</v>
      </c>
      <c r="R32" s="106" t="s">
        <v>913</v>
      </c>
      <c r="S32" s="106" t="s">
        <v>913</v>
      </c>
      <c r="T32" s="118">
        <f>'13'!AB33</f>
        <v>2</v>
      </c>
      <c r="U32" s="106" t="s">
        <v>913</v>
      </c>
      <c r="V32" s="106" t="s">
        <v>913</v>
      </c>
      <c r="W32" s="106" t="s">
        <v>913</v>
      </c>
      <c r="X32" s="106" t="s">
        <v>913</v>
      </c>
      <c r="Y32" s="118">
        <f>'13'!AI33</f>
        <v>0</v>
      </c>
      <c r="Z32" s="106" t="s">
        <v>913</v>
      </c>
      <c r="AA32" s="106" t="s">
        <v>913</v>
      </c>
      <c r="AB32" s="106" t="s">
        <v>913</v>
      </c>
      <c r="AC32" s="106" t="s">
        <v>913</v>
      </c>
      <c r="AD32" s="106" t="s">
        <v>913</v>
      </c>
      <c r="AE32" s="106" t="s">
        <v>913</v>
      </c>
      <c r="AF32" s="106" t="s">
        <v>913</v>
      </c>
      <c r="AG32" s="106" t="s">
        <v>913</v>
      </c>
      <c r="AH32" s="106" t="s">
        <v>913</v>
      </c>
      <c r="AI32" s="119">
        <f>'13'!AW33</f>
        <v>0</v>
      </c>
      <c r="AJ32" s="106" t="s">
        <v>913</v>
      </c>
      <c r="AK32" s="106" t="s">
        <v>913</v>
      </c>
      <c r="AL32" s="106" t="s">
        <v>913</v>
      </c>
      <c r="AM32" s="106" t="s">
        <v>913</v>
      </c>
      <c r="AN32" s="342">
        <f>'13'!BD33</f>
        <v>0</v>
      </c>
      <c r="AO32" s="106" t="s">
        <v>913</v>
      </c>
      <c r="AP32" s="106" t="s">
        <v>913</v>
      </c>
      <c r="AQ32" s="106" t="s">
        <v>913</v>
      </c>
      <c r="AR32" s="106" t="s">
        <v>913</v>
      </c>
      <c r="AS32" s="119">
        <f>'13'!BI33</f>
        <v>0</v>
      </c>
      <c r="AT32" s="106" t="s">
        <v>913</v>
      </c>
      <c r="AU32" s="106" t="s">
        <v>913</v>
      </c>
      <c r="AV32" s="106" t="s">
        <v>913</v>
      </c>
      <c r="AW32" s="106" t="s">
        <v>913</v>
      </c>
      <c r="AX32" s="106" t="s">
        <v>913</v>
      </c>
      <c r="AY32" s="106" t="s">
        <v>913</v>
      </c>
      <c r="AZ32" s="106" t="s">
        <v>913</v>
      </c>
      <c r="BA32" s="106" t="s">
        <v>913</v>
      </c>
      <c r="BB32" s="106" t="s">
        <v>913</v>
      </c>
      <c r="BC32" s="106" t="s">
        <v>913</v>
      </c>
      <c r="BD32" s="106" t="s">
        <v>913</v>
      </c>
      <c r="BE32" s="106" t="s">
        <v>913</v>
      </c>
      <c r="BF32" s="106" t="s">
        <v>913</v>
      </c>
      <c r="BG32" s="106" t="s">
        <v>913</v>
      </c>
      <c r="BH32" s="106" t="s">
        <v>913</v>
      </c>
    </row>
    <row r="33" spans="1:60" s="107" customFormat="1" ht="24" customHeight="1" x14ac:dyDescent="0.2">
      <c r="A33" s="132" t="str">
        <f>'10'!A32</f>
        <v>1.2.2.</v>
      </c>
      <c r="B33" s="133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95" t="str">
        <f>'13'!C34</f>
        <v>M-O</v>
      </c>
      <c r="D33" s="118" t="s">
        <v>913</v>
      </c>
      <c r="E33" s="118">
        <f t="shared" si="0"/>
        <v>4.2300000000000004</v>
      </c>
      <c r="F33" s="106" t="s">
        <v>913</v>
      </c>
      <c r="G33" s="106" t="s">
        <v>913</v>
      </c>
      <c r="H33" s="106" t="s">
        <v>913</v>
      </c>
      <c r="I33" s="106" t="s">
        <v>913</v>
      </c>
      <c r="J33" s="106" t="s">
        <v>913</v>
      </c>
      <c r="K33" s="106" t="s">
        <v>913</v>
      </c>
      <c r="L33" s="106" t="s">
        <v>913</v>
      </c>
      <c r="M33" s="106" t="s">
        <v>913</v>
      </c>
      <c r="N33" s="106" t="s">
        <v>913</v>
      </c>
      <c r="O33" s="106" t="s">
        <v>913</v>
      </c>
      <c r="P33" s="106" t="s">
        <v>913</v>
      </c>
      <c r="Q33" s="106" t="s">
        <v>913</v>
      </c>
      <c r="R33" s="106" t="s">
        <v>913</v>
      </c>
      <c r="S33" s="106" t="s">
        <v>913</v>
      </c>
      <c r="T33" s="118">
        <f>'13'!AB34</f>
        <v>4.2300000000000004</v>
      </c>
      <c r="U33" s="106" t="s">
        <v>913</v>
      </c>
      <c r="V33" s="106" t="s">
        <v>913</v>
      </c>
      <c r="W33" s="106" t="s">
        <v>913</v>
      </c>
      <c r="X33" s="106" t="s">
        <v>913</v>
      </c>
      <c r="Y33" s="118">
        <f>'13'!AI34</f>
        <v>0</v>
      </c>
      <c r="Z33" s="106" t="s">
        <v>913</v>
      </c>
      <c r="AA33" s="106" t="s">
        <v>913</v>
      </c>
      <c r="AB33" s="106" t="s">
        <v>913</v>
      </c>
      <c r="AC33" s="106" t="s">
        <v>913</v>
      </c>
      <c r="AD33" s="106" t="s">
        <v>913</v>
      </c>
      <c r="AE33" s="106" t="s">
        <v>913</v>
      </c>
      <c r="AF33" s="106" t="s">
        <v>913</v>
      </c>
      <c r="AG33" s="106" t="s">
        <v>913</v>
      </c>
      <c r="AH33" s="106" t="s">
        <v>913</v>
      </c>
      <c r="AI33" s="119">
        <f>'13'!AW34</f>
        <v>3.03</v>
      </c>
      <c r="AJ33" s="106" t="s">
        <v>913</v>
      </c>
      <c r="AK33" s="106" t="s">
        <v>913</v>
      </c>
      <c r="AL33" s="106" t="s">
        <v>913</v>
      </c>
      <c r="AM33" s="106" t="s">
        <v>913</v>
      </c>
      <c r="AN33" s="342">
        <f>'13'!BD34</f>
        <v>0</v>
      </c>
      <c r="AO33" s="106" t="s">
        <v>913</v>
      </c>
      <c r="AP33" s="106" t="s">
        <v>913</v>
      </c>
      <c r="AQ33" s="106" t="s">
        <v>913</v>
      </c>
      <c r="AR33" s="106" t="s">
        <v>913</v>
      </c>
      <c r="AS33" s="119">
        <f>'13'!BI34</f>
        <v>0</v>
      </c>
      <c r="AT33" s="106" t="s">
        <v>913</v>
      </c>
      <c r="AU33" s="106" t="s">
        <v>913</v>
      </c>
      <c r="AV33" s="106" t="s">
        <v>913</v>
      </c>
      <c r="AW33" s="106" t="s">
        <v>913</v>
      </c>
      <c r="AX33" s="106" t="s">
        <v>913</v>
      </c>
      <c r="AY33" s="106" t="s">
        <v>913</v>
      </c>
      <c r="AZ33" s="106" t="s">
        <v>913</v>
      </c>
      <c r="BA33" s="106" t="s">
        <v>913</v>
      </c>
      <c r="BB33" s="106" t="s">
        <v>913</v>
      </c>
      <c r="BC33" s="106" t="s">
        <v>913</v>
      </c>
      <c r="BD33" s="106" t="s">
        <v>913</v>
      </c>
      <c r="BE33" s="106" t="s">
        <v>913</v>
      </c>
      <c r="BF33" s="106" t="s">
        <v>913</v>
      </c>
      <c r="BG33" s="106" t="s">
        <v>913</v>
      </c>
      <c r="BH33" s="106" t="s">
        <v>913</v>
      </c>
    </row>
    <row r="34" spans="1:60" s="107" customFormat="1" ht="24" customHeight="1" x14ac:dyDescent="0.2">
      <c r="A34" s="132" t="str">
        <f>'10'!A33</f>
        <v>1.2.2.1</v>
      </c>
      <c r="B34" s="133" t="str">
        <f>'10'!B33</f>
        <v>Реконструкция трансформаторных и иных подстанций, всего, в том числе:</v>
      </c>
      <c r="C34" s="95" t="str">
        <f>'13'!C35</f>
        <v>M-O</v>
      </c>
      <c r="D34" s="118" t="s">
        <v>913</v>
      </c>
      <c r="E34" s="118">
        <f t="shared" si="0"/>
        <v>0.8</v>
      </c>
      <c r="F34" s="106" t="s">
        <v>913</v>
      </c>
      <c r="G34" s="106" t="s">
        <v>913</v>
      </c>
      <c r="H34" s="106" t="s">
        <v>913</v>
      </c>
      <c r="I34" s="106" t="s">
        <v>913</v>
      </c>
      <c r="J34" s="106" t="s">
        <v>913</v>
      </c>
      <c r="K34" s="106" t="s">
        <v>913</v>
      </c>
      <c r="L34" s="106" t="s">
        <v>913</v>
      </c>
      <c r="M34" s="106" t="s">
        <v>913</v>
      </c>
      <c r="N34" s="106" t="s">
        <v>913</v>
      </c>
      <c r="O34" s="106" t="s">
        <v>913</v>
      </c>
      <c r="P34" s="106" t="s">
        <v>913</v>
      </c>
      <c r="Q34" s="106" t="s">
        <v>913</v>
      </c>
      <c r="R34" s="106" t="s">
        <v>913</v>
      </c>
      <c r="S34" s="106" t="s">
        <v>913</v>
      </c>
      <c r="T34" s="118">
        <f>'13'!AB35</f>
        <v>0</v>
      </c>
      <c r="U34" s="106" t="s">
        <v>913</v>
      </c>
      <c r="V34" s="106" t="s">
        <v>913</v>
      </c>
      <c r="W34" s="106" t="s">
        <v>913</v>
      </c>
      <c r="X34" s="106" t="s">
        <v>913</v>
      </c>
      <c r="Y34" s="118">
        <f>'13'!AI35</f>
        <v>0.8</v>
      </c>
      <c r="Z34" s="106" t="s">
        <v>913</v>
      </c>
      <c r="AA34" s="106" t="s">
        <v>913</v>
      </c>
      <c r="AB34" s="106" t="s">
        <v>913</v>
      </c>
      <c r="AC34" s="106" t="s">
        <v>913</v>
      </c>
      <c r="AD34" s="106" t="s">
        <v>913</v>
      </c>
      <c r="AE34" s="106" t="s">
        <v>913</v>
      </c>
      <c r="AF34" s="106" t="s">
        <v>913</v>
      </c>
      <c r="AG34" s="106" t="s">
        <v>913</v>
      </c>
      <c r="AH34" s="106" t="s">
        <v>913</v>
      </c>
      <c r="AI34" s="119" t="s">
        <v>913</v>
      </c>
      <c r="AJ34" s="106" t="s">
        <v>913</v>
      </c>
      <c r="AK34" s="106" t="s">
        <v>913</v>
      </c>
      <c r="AL34" s="106" t="s">
        <v>913</v>
      </c>
      <c r="AM34" s="106" t="s">
        <v>913</v>
      </c>
      <c r="AN34" s="106" t="s">
        <v>913</v>
      </c>
      <c r="AO34" s="106" t="s">
        <v>913</v>
      </c>
      <c r="AP34" s="106" t="s">
        <v>913</v>
      </c>
      <c r="AQ34" s="106" t="s">
        <v>913</v>
      </c>
      <c r="AR34" s="106" t="s">
        <v>913</v>
      </c>
      <c r="AS34" s="119">
        <f>'13'!BI35</f>
        <v>0</v>
      </c>
      <c r="AT34" s="106" t="s">
        <v>913</v>
      </c>
      <c r="AU34" s="106" t="s">
        <v>913</v>
      </c>
      <c r="AV34" s="106" t="s">
        <v>913</v>
      </c>
      <c r="AW34" s="106" t="s">
        <v>913</v>
      </c>
      <c r="AX34" s="106" t="s">
        <v>913</v>
      </c>
      <c r="AY34" s="106" t="s">
        <v>913</v>
      </c>
      <c r="AZ34" s="106" t="s">
        <v>913</v>
      </c>
      <c r="BA34" s="106" t="s">
        <v>913</v>
      </c>
      <c r="BB34" s="106" t="s">
        <v>913</v>
      </c>
      <c r="BC34" s="106" t="s">
        <v>913</v>
      </c>
      <c r="BD34" s="106" t="s">
        <v>913</v>
      </c>
      <c r="BE34" s="106" t="s">
        <v>913</v>
      </c>
      <c r="BF34" s="106" t="s">
        <v>913</v>
      </c>
      <c r="BG34" s="106" t="s">
        <v>913</v>
      </c>
      <c r="BH34" s="106" t="s">
        <v>913</v>
      </c>
    </row>
    <row r="35" spans="1:60" s="107" customFormat="1" ht="24" customHeight="1" x14ac:dyDescent="0.2">
      <c r="A35" s="132" t="str">
        <f>'10'!A34</f>
        <v>1.2.2.1.1.</v>
      </c>
      <c r="B35" s="133" t="str">
        <f>'10'!B34</f>
        <v>Замена оборудования ТП-14</v>
      </c>
      <c r="C35" s="95" t="str">
        <f>'13'!C36</f>
        <v>M</v>
      </c>
      <c r="D35" s="118" t="s">
        <v>913</v>
      </c>
      <c r="E35" s="118">
        <f t="shared" si="0"/>
        <v>0</v>
      </c>
      <c r="F35" s="106" t="s">
        <v>913</v>
      </c>
      <c r="G35" s="106" t="s">
        <v>913</v>
      </c>
      <c r="H35" s="106" t="s">
        <v>913</v>
      </c>
      <c r="I35" s="106" t="s">
        <v>913</v>
      </c>
      <c r="J35" s="106" t="s">
        <v>913</v>
      </c>
      <c r="K35" s="106" t="s">
        <v>913</v>
      </c>
      <c r="L35" s="106" t="s">
        <v>913</v>
      </c>
      <c r="M35" s="106" t="s">
        <v>913</v>
      </c>
      <c r="N35" s="106" t="s">
        <v>913</v>
      </c>
      <c r="O35" s="106" t="s">
        <v>913</v>
      </c>
      <c r="P35" s="106" t="s">
        <v>913</v>
      </c>
      <c r="Q35" s="106" t="s">
        <v>913</v>
      </c>
      <c r="R35" s="106" t="s">
        <v>913</v>
      </c>
      <c r="S35" s="106" t="s">
        <v>913</v>
      </c>
      <c r="T35" s="118">
        <f>'13'!AB36</f>
        <v>0</v>
      </c>
      <c r="U35" s="106" t="s">
        <v>913</v>
      </c>
      <c r="V35" s="106" t="s">
        <v>913</v>
      </c>
      <c r="W35" s="106" t="s">
        <v>913</v>
      </c>
      <c r="X35" s="106" t="s">
        <v>913</v>
      </c>
      <c r="Y35" s="118">
        <f>'13'!AI36</f>
        <v>0</v>
      </c>
      <c r="Z35" s="106" t="s">
        <v>913</v>
      </c>
      <c r="AA35" s="106" t="s">
        <v>913</v>
      </c>
      <c r="AB35" s="106" t="s">
        <v>913</v>
      </c>
      <c r="AC35" s="106" t="s">
        <v>913</v>
      </c>
      <c r="AD35" s="106" t="s">
        <v>913</v>
      </c>
      <c r="AE35" s="106" t="s">
        <v>913</v>
      </c>
      <c r="AF35" s="106" t="s">
        <v>913</v>
      </c>
      <c r="AG35" s="106" t="s">
        <v>913</v>
      </c>
      <c r="AH35" s="106" t="s">
        <v>913</v>
      </c>
      <c r="AI35" s="119" t="s">
        <v>913</v>
      </c>
      <c r="AJ35" s="106" t="s">
        <v>913</v>
      </c>
      <c r="AK35" s="106" t="s">
        <v>913</v>
      </c>
      <c r="AL35" s="106" t="s">
        <v>913</v>
      </c>
      <c r="AM35" s="106" t="s">
        <v>913</v>
      </c>
      <c r="AN35" s="106" t="s">
        <v>913</v>
      </c>
      <c r="AO35" s="106" t="s">
        <v>913</v>
      </c>
      <c r="AP35" s="106" t="s">
        <v>913</v>
      </c>
      <c r="AQ35" s="106" t="s">
        <v>913</v>
      </c>
      <c r="AR35" s="106" t="s">
        <v>913</v>
      </c>
      <c r="AS35" s="119">
        <f>'13'!BI36</f>
        <v>0</v>
      </c>
      <c r="AT35" s="106" t="s">
        <v>913</v>
      </c>
      <c r="AU35" s="106" t="s">
        <v>913</v>
      </c>
      <c r="AV35" s="106" t="s">
        <v>913</v>
      </c>
      <c r="AW35" s="106" t="s">
        <v>913</v>
      </c>
      <c r="AX35" s="106" t="s">
        <v>913</v>
      </c>
      <c r="AY35" s="106" t="s">
        <v>913</v>
      </c>
      <c r="AZ35" s="106" t="s">
        <v>913</v>
      </c>
      <c r="BA35" s="106" t="s">
        <v>913</v>
      </c>
      <c r="BB35" s="106" t="s">
        <v>913</v>
      </c>
      <c r="BC35" s="106" t="s">
        <v>913</v>
      </c>
      <c r="BD35" s="106" t="s">
        <v>913</v>
      </c>
      <c r="BE35" s="106" t="s">
        <v>913</v>
      </c>
      <c r="BF35" s="106" t="s">
        <v>913</v>
      </c>
      <c r="BG35" s="106" t="s">
        <v>913</v>
      </c>
      <c r="BH35" s="106" t="s">
        <v>913</v>
      </c>
    </row>
    <row r="36" spans="1:60" ht="21" x14ac:dyDescent="0.25">
      <c r="A36" s="132" t="str">
        <f>'10'!A35</f>
        <v>1.2.2.1.2</v>
      </c>
      <c r="B36" s="133" t="str">
        <f>'10'!B35</f>
        <v>Замена оборудования РП-3 с переводом нагрузок</v>
      </c>
      <c r="C36" s="95" t="str">
        <f>'13'!C37</f>
        <v>M</v>
      </c>
      <c r="D36" s="118" t="s">
        <v>913</v>
      </c>
      <c r="E36" s="118">
        <f t="shared" si="0"/>
        <v>0</v>
      </c>
      <c r="F36" s="118" t="s">
        <v>913</v>
      </c>
      <c r="G36" s="118" t="s">
        <v>913</v>
      </c>
      <c r="H36" s="118" t="s">
        <v>913</v>
      </c>
      <c r="I36" s="118" t="s">
        <v>913</v>
      </c>
      <c r="J36" s="118" t="s">
        <v>913</v>
      </c>
      <c r="K36" s="118" t="s">
        <v>913</v>
      </c>
      <c r="L36" s="118" t="s">
        <v>913</v>
      </c>
      <c r="M36" s="118" t="s">
        <v>913</v>
      </c>
      <c r="N36" s="118" t="s">
        <v>913</v>
      </c>
      <c r="O36" s="118" t="s">
        <v>913</v>
      </c>
      <c r="P36" s="118" t="s">
        <v>913</v>
      </c>
      <c r="Q36" s="118" t="s">
        <v>913</v>
      </c>
      <c r="R36" s="118" t="s">
        <v>913</v>
      </c>
      <c r="S36" s="118" t="s">
        <v>913</v>
      </c>
      <c r="T36" s="118">
        <f>'13'!AB37</f>
        <v>0</v>
      </c>
      <c r="U36" s="118" t="s">
        <v>913</v>
      </c>
      <c r="V36" s="118" t="s">
        <v>913</v>
      </c>
      <c r="W36" s="118" t="s">
        <v>913</v>
      </c>
      <c r="X36" s="118" t="s">
        <v>913</v>
      </c>
      <c r="Y36" s="118">
        <f>'13'!AI37</f>
        <v>0</v>
      </c>
      <c r="Z36" s="118" t="s">
        <v>913</v>
      </c>
      <c r="AA36" s="118" t="s">
        <v>913</v>
      </c>
      <c r="AB36" s="118" t="s">
        <v>913</v>
      </c>
      <c r="AC36" s="118" t="s">
        <v>913</v>
      </c>
      <c r="AD36" s="118" t="s">
        <v>913</v>
      </c>
      <c r="AE36" s="118" t="s">
        <v>913</v>
      </c>
      <c r="AF36" s="118" t="s">
        <v>913</v>
      </c>
      <c r="AG36" s="118" t="s">
        <v>913</v>
      </c>
      <c r="AH36" s="118" t="s">
        <v>913</v>
      </c>
      <c r="AI36" s="119" t="s">
        <v>913</v>
      </c>
      <c r="AJ36" s="118" t="s">
        <v>913</v>
      </c>
      <c r="AK36" s="118" t="s">
        <v>913</v>
      </c>
      <c r="AL36" s="118" t="s">
        <v>913</v>
      </c>
      <c r="AM36" s="118" t="s">
        <v>913</v>
      </c>
      <c r="AN36" s="118" t="s">
        <v>913</v>
      </c>
      <c r="AO36" s="118" t="s">
        <v>913</v>
      </c>
      <c r="AP36" s="118" t="s">
        <v>913</v>
      </c>
      <c r="AQ36" s="118" t="s">
        <v>913</v>
      </c>
      <c r="AR36" s="118" t="s">
        <v>913</v>
      </c>
      <c r="AS36" s="119">
        <f>'13'!BI37</f>
        <v>0</v>
      </c>
      <c r="AT36" s="118" t="s">
        <v>913</v>
      </c>
      <c r="AU36" s="118" t="s">
        <v>913</v>
      </c>
      <c r="AV36" s="118" t="s">
        <v>913</v>
      </c>
      <c r="AW36" s="118" t="s">
        <v>913</v>
      </c>
      <c r="AX36" s="118" t="s">
        <v>913</v>
      </c>
      <c r="AY36" s="118" t="s">
        <v>913</v>
      </c>
      <c r="AZ36" s="118" t="s">
        <v>913</v>
      </c>
      <c r="BA36" s="118" t="s">
        <v>913</v>
      </c>
      <c r="BB36" s="118" t="s">
        <v>913</v>
      </c>
      <c r="BC36" s="118" t="s">
        <v>913</v>
      </c>
      <c r="BD36" s="118" t="s">
        <v>913</v>
      </c>
      <c r="BE36" s="118" t="s">
        <v>913</v>
      </c>
      <c r="BF36" s="118" t="s">
        <v>913</v>
      </c>
      <c r="BG36" s="118" t="s">
        <v>913</v>
      </c>
      <c r="BH36" s="118" t="s">
        <v>913</v>
      </c>
    </row>
    <row r="37" spans="1:60" ht="21" x14ac:dyDescent="0.25">
      <c r="A37" s="132" t="str">
        <f>'10'!A36</f>
        <v>1.2.2.1.3</v>
      </c>
      <c r="B37" s="133" t="str">
        <f>'10'!B36</f>
        <v>Установка КТП  взамен существующей ТП-115 с переводом нагрузок</v>
      </c>
      <c r="C37" s="95" t="str">
        <f>'13'!C38</f>
        <v>M</v>
      </c>
      <c r="D37" s="118" t="s">
        <v>913</v>
      </c>
      <c r="E37" s="118">
        <f t="shared" si="0"/>
        <v>0</v>
      </c>
      <c r="F37" s="118" t="s">
        <v>913</v>
      </c>
      <c r="G37" s="118" t="s">
        <v>913</v>
      </c>
      <c r="H37" s="118" t="s">
        <v>913</v>
      </c>
      <c r="I37" s="118" t="s">
        <v>913</v>
      </c>
      <c r="J37" s="118" t="s">
        <v>913</v>
      </c>
      <c r="K37" s="118" t="s">
        <v>913</v>
      </c>
      <c r="L37" s="118" t="s">
        <v>913</v>
      </c>
      <c r="M37" s="118" t="s">
        <v>913</v>
      </c>
      <c r="N37" s="118" t="s">
        <v>913</v>
      </c>
      <c r="O37" s="118" t="s">
        <v>913</v>
      </c>
      <c r="P37" s="118" t="s">
        <v>913</v>
      </c>
      <c r="Q37" s="118" t="s">
        <v>913</v>
      </c>
      <c r="R37" s="118" t="s">
        <v>913</v>
      </c>
      <c r="S37" s="118" t="s">
        <v>913</v>
      </c>
      <c r="T37" s="118">
        <f>'13'!AB38</f>
        <v>0</v>
      </c>
      <c r="U37" s="118" t="s">
        <v>913</v>
      </c>
      <c r="V37" s="118" t="s">
        <v>913</v>
      </c>
      <c r="W37" s="118" t="s">
        <v>913</v>
      </c>
      <c r="X37" s="118" t="s">
        <v>913</v>
      </c>
      <c r="Y37" s="118">
        <f>'13'!AI38</f>
        <v>0</v>
      </c>
      <c r="Z37" s="118" t="s">
        <v>913</v>
      </c>
      <c r="AA37" s="118" t="s">
        <v>913</v>
      </c>
      <c r="AB37" s="118" t="s">
        <v>913</v>
      </c>
      <c r="AC37" s="118" t="s">
        <v>913</v>
      </c>
      <c r="AD37" s="118" t="s">
        <v>913</v>
      </c>
      <c r="AE37" s="118" t="s">
        <v>913</v>
      </c>
      <c r="AF37" s="118" t="s">
        <v>913</v>
      </c>
      <c r="AG37" s="118" t="s">
        <v>913</v>
      </c>
      <c r="AH37" s="118" t="s">
        <v>913</v>
      </c>
      <c r="AI37" s="119" t="s">
        <v>913</v>
      </c>
      <c r="AJ37" s="118" t="s">
        <v>913</v>
      </c>
      <c r="AK37" s="118" t="s">
        <v>913</v>
      </c>
      <c r="AL37" s="118" t="s">
        <v>913</v>
      </c>
      <c r="AM37" s="118" t="s">
        <v>913</v>
      </c>
      <c r="AN37" s="118" t="s">
        <v>913</v>
      </c>
      <c r="AO37" s="118" t="s">
        <v>913</v>
      </c>
      <c r="AP37" s="118" t="s">
        <v>913</v>
      </c>
      <c r="AQ37" s="118" t="s">
        <v>913</v>
      </c>
      <c r="AR37" s="118" t="s">
        <v>913</v>
      </c>
      <c r="AS37" s="119">
        <f>'13'!BI38</f>
        <v>0</v>
      </c>
      <c r="AT37" s="118" t="s">
        <v>913</v>
      </c>
      <c r="AU37" s="118" t="s">
        <v>913</v>
      </c>
      <c r="AV37" s="118" t="s">
        <v>913</v>
      </c>
      <c r="AW37" s="118" t="s">
        <v>913</v>
      </c>
      <c r="AX37" s="118" t="s">
        <v>913</v>
      </c>
      <c r="AY37" s="118" t="s">
        <v>913</v>
      </c>
      <c r="AZ37" s="118" t="s">
        <v>913</v>
      </c>
      <c r="BA37" s="118" t="s">
        <v>913</v>
      </c>
      <c r="BB37" s="118" t="s">
        <v>913</v>
      </c>
      <c r="BC37" s="118" t="s">
        <v>913</v>
      </c>
      <c r="BD37" s="118" t="s">
        <v>913</v>
      </c>
      <c r="BE37" s="118" t="s">
        <v>913</v>
      </c>
      <c r="BF37" s="118" t="s">
        <v>913</v>
      </c>
      <c r="BG37" s="118" t="s">
        <v>913</v>
      </c>
      <c r="BH37" s="118" t="s">
        <v>913</v>
      </c>
    </row>
    <row r="38" spans="1:60" ht="21" x14ac:dyDescent="0.25">
      <c r="A38" s="132" t="str">
        <f>'10'!A37</f>
        <v>1.2.2.1.4</v>
      </c>
      <c r="B38" s="133" t="str">
        <f>'10'!B37</f>
        <v>Установка  КТП  взамен существующей ТП-118 с переводом нагрузок</v>
      </c>
      <c r="C38" s="95" t="str">
        <f>'13'!C39</f>
        <v>M</v>
      </c>
      <c r="D38" s="118" t="s">
        <v>913</v>
      </c>
      <c r="E38" s="118">
        <f t="shared" si="0"/>
        <v>0</v>
      </c>
      <c r="F38" s="118" t="s">
        <v>913</v>
      </c>
      <c r="G38" s="118" t="s">
        <v>913</v>
      </c>
      <c r="H38" s="118" t="s">
        <v>913</v>
      </c>
      <c r="I38" s="118" t="s">
        <v>913</v>
      </c>
      <c r="J38" s="118" t="s">
        <v>913</v>
      </c>
      <c r="K38" s="118" t="s">
        <v>913</v>
      </c>
      <c r="L38" s="118" t="s">
        <v>913</v>
      </c>
      <c r="M38" s="118" t="s">
        <v>913</v>
      </c>
      <c r="N38" s="118" t="s">
        <v>913</v>
      </c>
      <c r="O38" s="118" t="s">
        <v>913</v>
      </c>
      <c r="P38" s="118" t="s">
        <v>913</v>
      </c>
      <c r="Q38" s="118" t="s">
        <v>913</v>
      </c>
      <c r="R38" s="118" t="s">
        <v>913</v>
      </c>
      <c r="S38" s="118" t="s">
        <v>913</v>
      </c>
      <c r="T38" s="118">
        <f>'13'!AB39</f>
        <v>0</v>
      </c>
      <c r="U38" s="118" t="s">
        <v>913</v>
      </c>
      <c r="V38" s="118" t="s">
        <v>913</v>
      </c>
      <c r="W38" s="118" t="s">
        <v>913</v>
      </c>
      <c r="X38" s="118" t="s">
        <v>913</v>
      </c>
      <c r="Y38" s="118">
        <f>'13'!AI39</f>
        <v>0</v>
      </c>
      <c r="Z38" s="118" t="s">
        <v>913</v>
      </c>
      <c r="AA38" s="118" t="s">
        <v>913</v>
      </c>
      <c r="AB38" s="118" t="s">
        <v>913</v>
      </c>
      <c r="AC38" s="118" t="s">
        <v>913</v>
      </c>
      <c r="AD38" s="118" t="s">
        <v>913</v>
      </c>
      <c r="AE38" s="118" t="s">
        <v>913</v>
      </c>
      <c r="AF38" s="118" t="s">
        <v>913</v>
      </c>
      <c r="AG38" s="118" t="s">
        <v>913</v>
      </c>
      <c r="AH38" s="118" t="s">
        <v>913</v>
      </c>
      <c r="AI38" s="119" t="s">
        <v>913</v>
      </c>
      <c r="AJ38" s="118" t="s">
        <v>913</v>
      </c>
      <c r="AK38" s="118" t="s">
        <v>913</v>
      </c>
      <c r="AL38" s="118" t="s">
        <v>913</v>
      </c>
      <c r="AM38" s="118" t="s">
        <v>913</v>
      </c>
      <c r="AN38" s="118" t="s">
        <v>913</v>
      </c>
      <c r="AO38" s="118" t="s">
        <v>913</v>
      </c>
      <c r="AP38" s="118" t="s">
        <v>913</v>
      </c>
      <c r="AQ38" s="118" t="s">
        <v>913</v>
      </c>
      <c r="AR38" s="118" t="s">
        <v>913</v>
      </c>
      <c r="AS38" s="119">
        <f>'13'!BI39</f>
        <v>0</v>
      </c>
      <c r="AT38" s="118" t="s">
        <v>913</v>
      </c>
      <c r="AU38" s="118" t="s">
        <v>913</v>
      </c>
      <c r="AV38" s="118" t="s">
        <v>913</v>
      </c>
      <c r="AW38" s="118" t="s">
        <v>913</v>
      </c>
      <c r="AX38" s="118" t="s">
        <v>913</v>
      </c>
      <c r="AY38" s="118" t="s">
        <v>913</v>
      </c>
      <c r="AZ38" s="118" t="s">
        <v>913</v>
      </c>
      <c r="BA38" s="118" t="s">
        <v>913</v>
      </c>
      <c r="BB38" s="118" t="s">
        <v>913</v>
      </c>
      <c r="BC38" s="118" t="s">
        <v>913</v>
      </c>
      <c r="BD38" s="118" t="s">
        <v>913</v>
      </c>
      <c r="BE38" s="118" t="s">
        <v>913</v>
      </c>
      <c r="BF38" s="118" t="s">
        <v>913</v>
      </c>
      <c r="BG38" s="118" t="s">
        <v>913</v>
      </c>
      <c r="BH38" s="118" t="s">
        <v>913</v>
      </c>
    </row>
    <row r="39" spans="1:60" ht="21" x14ac:dyDescent="0.25">
      <c r="A39" s="132" t="str">
        <f>'10'!A38</f>
        <v>1.2.2.1.5</v>
      </c>
      <c r="B39" s="133" t="str">
        <f>'10'!B38</f>
        <v>Установка  КТП  взамен существующей ТП-133 с переводом нагрузок</v>
      </c>
      <c r="C39" s="95" t="str">
        <f>'13'!C40</f>
        <v>M</v>
      </c>
      <c r="D39" s="118" t="s">
        <v>913</v>
      </c>
      <c r="E39" s="118">
        <f t="shared" si="0"/>
        <v>0</v>
      </c>
      <c r="F39" s="118" t="s">
        <v>913</v>
      </c>
      <c r="G39" s="118" t="s">
        <v>913</v>
      </c>
      <c r="H39" s="118" t="s">
        <v>913</v>
      </c>
      <c r="I39" s="118" t="s">
        <v>913</v>
      </c>
      <c r="J39" s="118" t="s">
        <v>913</v>
      </c>
      <c r="K39" s="118" t="s">
        <v>913</v>
      </c>
      <c r="L39" s="118" t="s">
        <v>913</v>
      </c>
      <c r="M39" s="118" t="s">
        <v>913</v>
      </c>
      <c r="N39" s="118" t="s">
        <v>913</v>
      </c>
      <c r="O39" s="118" t="s">
        <v>913</v>
      </c>
      <c r="P39" s="118" t="s">
        <v>913</v>
      </c>
      <c r="Q39" s="118" t="s">
        <v>913</v>
      </c>
      <c r="R39" s="118" t="s">
        <v>913</v>
      </c>
      <c r="S39" s="118" t="s">
        <v>913</v>
      </c>
      <c r="T39" s="118">
        <f>'13'!AB40</f>
        <v>0</v>
      </c>
      <c r="U39" s="118" t="s">
        <v>913</v>
      </c>
      <c r="V39" s="118" t="s">
        <v>913</v>
      </c>
      <c r="W39" s="118" t="s">
        <v>913</v>
      </c>
      <c r="X39" s="118" t="s">
        <v>913</v>
      </c>
      <c r="Y39" s="118">
        <f>'13'!AI40</f>
        <v>0</v>
      </c>
      <c r="Z39" s="118" t="s">
        <v>913</v>
      </c>
      <c r="AA39" s="118" t="s">
        <v>913</v>
      </c>
      <c r="AB39" s="118" t="s">
        <v>913</v>
      </c>
      <c r="AC39" s="118" t="s">
        <v>913</v>
      </c>
      <c r="AD39" s="118" t="s">
        <v>913</v>
      </c>
      <c r="AE39" s="118" t="s">
        <v>913</v>
      </c>
      <c r="AF39" s="118" t="s">
        <v>913</v>
      </c>
      <c r="AG39" s="118" t="s">
        <v>913</v>
      </c>
      <c r="AH39" s="118" t="s">
        <v>913</v>
      </c>
      <c r="AI39" s="119" t="s">
        <v>913</v>
      </c>
      <c r="AJ39" s="118" t="s">
        <v>913</v>
      </c>
      <c r="AK39" s="118" t="s">
        <v>913</v>
      </c>
      <c r="AL39" s="118" t="s">
        <v>913</v>
      </c>
      <c r="AM39" s="118" t="s">
        <v>913</v>
      </c>
      <c r="AN39" s="118" t="s">
        <v>913</v>
      </c>
      <c r="AO39" s="118" t="s">
        <v>913</v>
      </c>
      <c r="AP39" s="118" t="s">
        <v>913</v>
      </c>
      <c r="AQ39" s="118" t="s">
        <v>913</v>
      </c>
      <c r="AR39" s="118" t="s">
        <v>913</v>
      </c>
      <c r="AS39" s="119">
        <f>'13'!BI40</f>
        <v>0</v>
      </c>
      <c r="AT39" s="118" t="s">
        <v>913</v>
      </c>
      <c r="AU39" s="118" t="s">
        <v>913</v>
      </c>
      <c r="AV39" s="118" t="s">
        <v>913</v>
      </c>
      <c r="AW39" s="118" t="s">
        <v>913</v>
      </c>
      <c r="AX39" s="118" t="s">
        <v>913</v>
      </c>
      <c r="AY39" s="118" t="s">
        <v>913</v>
      </c>
      <c r="AZ39" s="118" t="s">
        <v>913</v>
      </c>
      <c r="BA39" s="118" t="s">
        <v>913</v>
      </c>
      <c r="BB39" s="118" t="s">
        <v>913</v>
      </c>
      <c r="BC39" s="118" t="s">
        <v>913</v>
      </c>
      <c r="BD39" s="118" t="s">
        <v>913</v>
      </c>
      <c r="BE39" s="118" t="s">
        <v>913</v>
      </c>
      <c r="BF39" s="118" t="s">
        <v>913</v>
      </c>
      <c r="BG39" s="118" t="s">
        <v>913</v>
      </c>
      <c r="BH39" s="118" t="s">
        <v>913</v>
      </c>
    </row>
    <row r="40" spans="1:60" ht="21" x14ac:dyDescent="0.25">
      <c r="A40" s="132" t="str">
        <f>'10'!A39</f>
        <v>1.2.2.1.6</v>
      </c>
      <c r="B40" s="133" t="str">
        <f>'10'!B39</f>
        <v>Установка  КТП  взамен существующей ТП-524 с переводом нагрузок</v>
      </c>
      <c r="C40" s="95" t="str">
        <f>'13'!C41</f>
        <v>M</v>
      </c>
      <c r="D40" s="118" t="s">
        <v>913</v>
      </c>
      <c r="E40" s="118">
        <f t="shared" si="0"/>
        <v>0</v>
      </c>
      <c r="F40" s="118" t="s">
        <v>913</v>
      </c>
      <c r="G40" s="118" t="s">
        <v>913</v>
      </c>
      <c r="H40" s="118" t="s">
        <v>913</v>
      </c>
      <c r="I40" s="118" t="s">
        <v>913</v>
      </c>
      <c r="J40" s="118" t="s">
        <v>913</v>
      </c>
      <c r="K40" s="118" t="s">
        <v>913</v>
      </c>
      <c r="L40" s="118" t="s">
        <v>913</v>
      </c>
      <c r="M40" s="118" t="s">
        <v>913</v>
      </c>
      <c r="N40" s="118" t="s">
        <v>913</v>
      </c>
      <c r="O40" s="118" t="s">
        <v>913</v>
      </c>
      <c r="P40" s="118" t="s">
        <v>913</v>
      </c>
      <c r="Q40" s="118" t="s">
        <v>913</v>
      </c>
      <c r="R40" s="118" t="s">
        <v>913</v>
      </c>
      <c r="S40" s="118" t="s">
        <v>913</v>
      </c>
      <c r="T40" s="118">
        <f>'13'!AB41</f>
        <v>0</v>
      </c>
      <c r="U40" s="118" t="s">
        <v>913</v>
      </c>
      <c r="V40" s="118" t="s">
        <v>913</v>
      </c>
      <c r="W40" s="118" t="s">
        <v>913</v>
      </c>
      <c r="X40" s="118" t="s">
        <v>913</v>
      </c>
      <c r="Y40" s="118">
        <f>'13'!AI41</f>
        <v>0</v>
      </c>
      <c r="Z40" s="118" t="s">
        <v>913</v>
      </c>
      <c r="AA40" s="118" t="s">
        <v>913</v>
      </c>
      <c r="AB40" s="118" t="s">
        <v>913</v>
      </c>
      <c r="AC40" s="118" t="s">
        <v>913</v>
      </c>
      <c r="AD40" s="118" t="s">
        <v>913</v>
      </c>
      <c r="AE40" s="118" t="s">
        <v>913</v>
      </c>
      <c r="AF40" s="118" t="s">
        <v>913</v>
      </c>
      <c r="AG40" s="118" t="s">
        <v>913</v>
      </c>
      <c r="AH40" s="118" t="s">
        <v>913</v>
      </c>
      <c r="AI40" s="119" t="s">
        <v>913</v>
      </c>
      <c r="AJ40" s="118" t="s">
        <v>913</v>
      </c>
      <c r="AK40" s="118" t="s">
        <v>913</v>
      </c>
      <c r="AL40" s="118" t="s">
        <v>913</v>
      </c>
      <c r="AM40" s="118" t="s">
        <v>913</v>
      </c>
      <c r="AN40" s="118" t="s">
        <v>913</v>
      </c>
      <c r="AO40" s="118" t="s">
        <v>913</v>
      </c>
      <c r="AP40" s="118" t="s">
        <v>913</v>
      </c>
      <c r="AQ40" s="118" t="s">
        <v>913</v>
      </c>
      <c r="AR40" s="118" t="s">
        <v>913</v>
      </c>
      <c r="AS40" s="119">
        <f>'13'!BI41</f>
        <v>0</v>
      </c>
      <c r="AT40" s="118" t="s">
        <v>913</v>
      </c>
      <c r="AU40" s="118" t="s">
        <v>913</v>
      </c>
      <c r="AV40" s="118" t="s">
        <v>913</v>
      </c>
      <c r="AW40" s="118" t="s">
        <v>913</v>
      </c>
      <c r="AX40" s="118" t="s">
        <v>913</v>
      </c>
      <c r="AY40" s="118" t="s">
        <v>913</v>
      </c>
      <c r="AZ40" s="118" t="s">
        <v>913</v>
      </c>
      <c r="BA40" s="118" t="s">
        <v>913</v>
      </c>
      <c r="BB40" s="118" t="s">
        <v>913</v>
      </c>
      <c r="BC40" s="118" t="s">
        <v>913</v>
      </c>
      <c r="BD40" s="118" t="s">
        <v>913</v>
      </c>
      <c r="BE40" s="118" t="s">
        <v>913</v>
      </c>
      <c r="BF40" s="118" t="s">
        <v>913</v>
      </c>
      <c r="BG40" s="118" t="s">
        <v>913</v>
      </c>
      <c r="BH40" s="118" t="s">
        <v>913</v>
      </c>
    </row>
    <row r="41" spans="1:60" ht="21" x14ac:dyDescent="0.25">
      <c r="A41" s="132" t="str">
        <f>'10'!A40</f>
        <v>1.2.2.1.7</v>
      </c>
      <c r="B41" s="133" t="str">
        <f>'10'!B40</f>
        <v>Разработка проектно-сметной документации «Установка КТП взамен существующей КТП-59 с переводом нагрузок»</v>
      </c>
      <c r="C41" s="95" t="str">
        <f>'13'!C42</f>
        <v>M</v>
      </c>
      <c r="D41" s="118" t="s">
        <v>913</v>
      </c>
      <c r="E41" s="118">
        <f t="shared" si="0"/>
        <v>0</v>
      </c>
      <c r="F41" s="118" t="s">
        <v>913</v>
      </c>
      <c r="G41" s="118" t="s">
        <v>913</v>
      </c>
      <c r="H41" s="118" t="s">
        <v>913</v>
      </c>
      <c r="I41" s="118" t="s">
        <v>913</v>
      </c>
      <c r="J41" s="118" t="s">
        <v>913</v>
      </c>
      <c r="K41" s="118" t="s">
        <v>913</v>
      </c>
      <c r="L41" s="118" t="s">
        <v>913</v>
      </c>
      <c r="M41" s="118" t="s">
        <v>913</v>
      </c>
      <c r="N41" s="118" t="s">
        <v>913</v>
      </c>
      <c r="O41" s="118" t="s">
        <v>913</v>
      </c>
      <c r="P41" s="118" t="s">
        <v>913</v>
      </c>
      <c r="Q41" s="118" t="s">
        <v>913</v>
      </c>
      <c r="R41" s="118" t="s">
        <v>913</v>
      </c>
      <c r="S41" s="118" t="s">
        <v>913</v>
      </c>
      <c r="T41" s="118">
        <f>'13'!AB42</f>
        <v>0</v>
      </c>
      <c r="U41" s="118" t="s">
        <v>913</v>
      </c>
      <c r="V41" s="118" t="s">
        <v>913</v>
      </c>
      <c r="W41" s="118" t="s">
        <v>913</v>
      </c>
      <c r="X41" s="118" t="s">
        <v>913</v>
      </c>
      <c r="Y41" s="118">
        <f>'13'!AI42</f>
        <v>0</v>
      </c>
      <c r="Z41" s="118" t="s">
        <v>913</v>
      </c>
      <c r="AA41" s="118" t="s">
        <v>913</v>
      </c>
      <c r="AB41" s="118" t="s">
        <v>913</v>
      </c>
      <c r="AC41" s="118" t="s">
        <v>913</v>
      </c>
      <c r="AD41" s="118" t="s">
        <v>913</v>
      </c>
      <c r="AE41" s="118" t="s">
        <v>913</v>
      </c>
      <c r="AF41" s="118" t="s">
        <v>913</v>
      </c>
      <c r="AG41" s="118" t="s">
        <v>913</v>
      </c>
      <c r="AH41" s="118" t="s">
        <v>913</v>
      </c>
      <c r="AI41" s="119" t="s">
        <v>913</v>
      </c>
      <c r="AJ41" s="118" t="s">
        <v>913</v>
      </c>
      <c r="AK41" s="118" t="s">
        <v>913</v>
      </c>
      <c r="AL41" s="118" t="s">
        <v>913</v>
      </c>
      <c r="AM41" s="118" t="s">
        <v>913</v>
      </c>
      <c r="AN41" s="118" t="s">
        <v>913</v>
      </c>
      <c r="AO41" s="118" t="s">
        <v>913</v>
      </c>
      <c r="AP41" s="118" t="s">
        <v>913</v>
      </c>
      <c r="AQ41" s="118" t="s">
        <v>913</v>
      </c>
      <c r="AR41" s="118" t="s">
        <v>913</v>
      </c>
      <c r="AS41" s="119">
        <f>'13'!BI42</f>
        <v>0</v>
      </c>
      <c r="AT41" s="118" t="s">
        <v>913</v>
      </c>
      <c r="AU41" s="118" t="s">
        <v>913</v>
      </c>
      <c r="AV41" s="118" t="s">
        <v>913</v>
      </c>
      <c r="AW41" s="118" t="s">
        <v>913</v>
      </c>
      <c r="AX41" s="118" t="s">
        <v>913</v>
      </c>
      <c r="AY41" s="118" t="s">
        <v>913</v>
      </c>
      <c r="AZ41" s="118" t="s">
        <v>913</v>
      </c>
      <c r="BA41" s="118" t="s">
        <v>913</v>
      </c>
      <c r="BB41" s="118" t="s">
        <v>913</v>
      </c>
      <c r="BC41" s="118" t="s">
        <v>913</v>
      </c>
      <c r="BD41" s="118" t="s">
        <v>913</v>
      </c>
      <c r="BE41" s="118" t="s">
        <v>913</v>
      </c>
      <c r="BF41" s="118" t="s">
        <v>913</v>
      </c>
      <c r="BG41" s="118" t="s">
        <v>913</v>
      </c>
      <c r="BH41" s="118" t="s">
        <v>913</v>
      </c>
    </row>
    <row r="42" spans="1:60" ht="21" x14ac:dyDescent="0.25">
      <c r="A42" s="132" t="str">
        <f>'10'!A41</f>
        <v>1.2.2.1.8</v>
      </c>
      <c r="B42" s="133" t="str">
        <f>'10'!B41</f>
        <v>Разработка проектно-сметной документации «Замена оборудования РУ-6 кВ РП-16 с переводом нагрузок»</v>
      </c>
      <c r="C42" s="95" t="str">
        <f>'13'!C43</f>
        <v>M</v>
      </c>
      <c r="D42" s="118" t="s">
        <v>913</v>
      </c>
      <c r="E42" s="118">
        <f t="shared" si="0"/>
        <v>0</v>
      </c>
      <c r="F42" s="118" t="s">
        <v>913</v>
      </c>
      <c r="G42" s="118" t="s">
        <v>913</v>
      </c>
      <c r="H42" s="118" t="s">
        <v>913</v>
      </c>
      <c r="I42" s="118" t="s">
        <v>913</v>
      </c>
      <c r="J42" s="118" t="s">
        <v>913</v>
      </c>
      <c r="K42" s="118" t="s">
        <v>913</v>
      </c>
      <c r="L42" s="118" t="s">
        <v>913</v>
      </c>
      <c r="M42" s="118" t="s">
        <v>913</v>
      </c>
      <c r="N42" s="118" t="s">
        <v>913</v>
      </c>
      <c r="O42" s="118" t="s">
        <v>913</v>
      </c>
      <c r="P42" s="118" t="s">
        <v>913</v>
      </c>
      <c r="Q42" s="118" t="s">
        <v>913</v>
      </c>
      <c r="R42" s="118" t="s">
        <v>913</v>
      </c>
      <c r="S42" s="118" t="s">
        <v>913</v>
      </c>
      <c r="T42" s="118">
        <f>'13'!AB43</f>
        <v>0</v>
      </c>
      <c r="U42" s="118" t="s">
        <v>913</v>
      </c>
      <c r="V42" s="118" t="s">
        <v>913</v>
      </c>
      <c r="W42" s="118" t="s">
        <v>913</v>
      </c>
      <c r="X42" s="118" t="s">
        <v>913</v>
      </c>
      <c r="Y42" s="118">
        <f>'13'!AI43</f>
        <v>0</v>
      </c>
      <c r="Z42" s="118" t="s">
        <v>913</v>
      </c>
      <c r="AA42" s="118" t="s">
        <v>913</v>
      </c>
      <c r="AB42" s="118" t="s">
        <v>913</v>
      </c>
      <c r="AC42" s="118" t="s">
        <v>913</v>
      </c>
      <c r="AD42" s="118" t="s">
        <v>913</v>
      </c>
      <c r="AE42" s="118" t="s">
        <v>913</v>
      </c>
      <c r="AF42" s="118" t="s">
        <v>913</v>
      </c>
      <c r="AG42" s="118" t="s">
        <v>913</v>
      </c>
      <c r="AH42" s="118" t="s">
        <v>913</v>
      </c>
      <c r="AI42" s="119" t="s">
        <v>913</v>
      </c>
      <c r="AJ42" s="118" t="s">
        <v>913</v>
      </c>
      <c r="AK42" s="118" t="s">
        <v>913</v>
      </c>
      <c r="AL42" s="118" t="s">
        <v>913</v>
      </c>
      <c r="AM42" s="118" t="s">
        <v>913</v>
      </c>
      <c r="AN42" s="118" t="s">
        <v>913</v>
      </c>
      <c r="AO42" s="118" t="s">
        <v>913</v>
      </c>
      <c r="AP42" s="118" t="s">
        <v>913</v>
      </c>
      <c r="AQ42" s="118" t="s">
        <v>913</v>
      </c>
      <c r="AR42" s="118" t="s">
        <v>913</v>
      </c>
      <c r="AS42" s="119">
        <f>'13'!BI43</f>
        <v>0</v>
      </c>
      <c r="AT42" s="118" t="s">
        <v>913</v>
      </c>
      <c r="AU42" s="118" t="s">
        <v>913</v>
      </c>
      <c r="AV42" s="118" t="s">
        <v>913</v>
      </c>
      <c r="AW42" s="118" t="s">
        <v>913</v>
      </c>
      <c r="AX42" s="118" t="s">
        <v>913</v>
      </c>
      <c r="AY42" s="118" t="s">
        <v>913</v>
      </c>
      <c r="AZ42" s="118" t="s">
        <v>913</v>
      </c>
      <c r="BA42" s="118" t="s">
        <v>913</v>
      </c>
      <c r="BB42" s="118" t="s">
        <v>913</v>
      </c>
      <c r="BC42" s="118" t="s">
        <v>913</v>
      </c>
      <c r="BD42" s="118" t="s">
        <v>913</v>
      </c>
      <c r="BE42" s="118" t="s">
        <v>913</v>
      </c>
      <c r="BF42" s="118" t="s">
        <v>913</v>
      </c>
      <c r="BG42" s="118" t="s">
        <v>913</v>
      </c>
      <c r="BH42" s="118" t="s">
        <v>913</v>
      </c>
    </row>
    <row r="43" spans="1:60" ht="31.5" x14ac:dyDescent="0.25">
      <c r="A43" s="132" t="str">
        <f>'10'!A42</f>
        <v>1.2.2.1.9</v>
      </c>
      <c r="B43" s="133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95" t="str">
        <f>'13'!C44</f>
        <v>M</v>
      </c>
      <c r="D43" s="118" t="s">
        <v>913</v>
      </c>
      <c r="E43" s="118">
        <f t="shared" si="0"/>
        <v>0</v>
      </c>
      <c r="F43" s="118" t="s">
        <v>913</v>
      </c>
      <c r="G43" s="118" t="s">
        <v>913</v>
      </c>
      <c r="H43" s="118" t="s">
        <v>913</v>
      </c>
      <c r="I43" s="118" t="s">
        <v>913</v>
      </c>
      <c r="J43" s="118" t="s">
        <v>913</v>
      </c>
      <c r="K43" s="118" t="s">
        <v>913</v>
      </c>
      <c r="L43" s="118" t="s">
        <v>913</v>
      </c>
      <c r="M43" s="118" t="s">
        <v>913</v>
      </c>
      <c r="N43" s="118" t="s">
        <v>913</v>
      </c>
      <c r="O43" s="118" t="s">
        <v>913</v>
      </c>
      <c r="P43" s="118" t="s">
        <v>913</v>
      </c>
      <c r="Q43" s="118" t="s">
        <v>913</v>
      </c>
      <c r="R43" s="118" t="s">
        <v>913</v>
      </c>
      <c r="S43" s="118" t="s">
        <v>913</v>
      </c>
      <c r="T43" s="118">
        <f>'13'!AB44</f>
        <v>0</v>
      </c>
      <c r="U43" s="118" t="s">
        <v>913</v>
      </c>
      <c r="V43" s="118" t="s">
        <v>913</v>
      </c>
      <c r="W43" s="118" t="s">
        <v>913</v>
      </c>
      <c r="X43" s="118" t="s">
        <v>913</v>
      </c>
      <c r="Y43" s="118">
        <f>'13'!AI44</f>
        <v>0</v>
      </c>
      <c r="Z43" s="118" t="s">
        <v>913</v>
      </c>
      <c r="AA43" s="118" t="s">
        <v>913</v>
      </c>
      <c r="AB43" s="118" t="s">
        <v>913</v>
      </c>
      <c r="AC43" s="118" t="s">
        <v>913</v>
      </c>
      <c r="AD43" s="118" t="s">
        <v>913</v>
      </c>
      <c r="AE43" s="118" t="s">
        <v>913</v>
      </c>
      <c r="AF43" s="118" t="s">
        <v>913</v>
      </c>
      <c r="AG43" s="118" t="s">
        <v>913</v>
      </c>
      <c r="AH43" s="118" t="s">
        <v>913</v>
      </c>
      <c r="AI43" s="119" t="s">
        <v>913</v>
      </c>
      <c r="AJ43" s="118" t="s">
        <v>913</v>
      </c>
      <c r="AK43" s="118" t="s">
        <v>913</v>
      </c>
      <c r="AL43" s="118" t="s">
        <v>913</v>
      </c>
      <c r="AM43" s="118" t="s">
        <v>913</v>
      </c>
      <c r="AN43" s="118" t="s">
        <v>913</v>
      </c>
      <c r="AO43" s="118" t="s">
        <v>913</v>
      </c>
      <c r="AP43" s="118" t="s">
        <v>913</v>
      </c>
      <c r="AQ43" s="118" t="s">
        <v>913</v>
      </c>
      <c r="AR43" s="118" t="s">
        <v>913</v>
      </c>
      <c r="AS43" s="119">
        <f>'13'!BI44</f>
        <v>0</v>
      </c>
      <c r="AT43" s="118" t="s">
        <v>913</v>
      </c>
      <c r="AU43" s="118" t="s">
        <v>913</v>
      </c>
      <c r="AV43" s="118" t="s">
        <v>913</v>
      </c>
      <c r="AW43" s="118" t="s">
        <v>913</v>
      </c>
      <c r="AX43" s="118" t="s">
        <v>913</v>
      </c>
      <c r="AY43" s="118" t="s">
        <v>913</v>
      </c>
      <c r="AZ43" s="118" t="s">
        <v>913</v>
      </c>
      <c r="BA43" s="118" t="s">
        <v>913</v>
      </c>
      <c r="BB43" s="118" t="s">
        <v>913</v>
      </c>
      <c r="BC43" s="118" t="s">
        <v>913</v>
      </c>
      <c r="BD43" s="118" t="s">
        <v>913</v>
      </c>
      <c r="BE43" s="118" t="s">
        <v>913</v>
      </c>
      <c r="BF43" s="118" t="s">
        <v>913</v>
      </c>
      <c r="BG43" s="118" t="s">
        <v>913</v>
      </c>
      <c r="BH43" s="118" t="s">
        <v>913</v>
      </c>
    </row>
    <row r="44" spans="1:60" ht="21" x14ac:dyDescent="0.25">
      <c r="A44" s="132" t="str">
        <f>'10'!A43</f>
        <v>1.2.2.1.10</v>
      </c>
      <c r="B44" s="133" t="str">
        <f>'10'!B43</f>
        <v>Разработка проектно-сметной документации «Установка  КТП  взамен существующей КТП-50 с переводом нагрузок»</v>
      </c>
      <c r="C44" s="95" t="str">
        <f>'13'!C45</f>
        <v>M</v>
      </c>
      <c r="D44" s="118" t="s">
        <v>913</v>
      </c>
      <c r="E44" s="118">
        <f t="shared" si="0"/>
        <v>0</v>
      </c>
      <c r="F44" s="118" t="s">
        <v>913</v>
      </c>
      <c r="G44" s="118" t="s">
        <v>913</v>
      </c>
      <c r="H44" s="118" t="s">
        <v>913</v>
      </c>
      <c r="I44" s="118" t="s">
        <v>913</v>
      </c>
      <c r="J44" s="118" t="s">
        <v>913</v>
      </c>
      <c r="K44" s="118" t="s">
        <v>913</v>
      </c>
      <c r="L44" s="118" t="s">
        <v>913</v>
      </c>
      <c r="M44" s="118" t="s">
        <v>913</v>
      </c>
      <c r="N44" s="118" t="s">
        <v>913</v>
      </c>
      <c r="O44" s="118" t="s">
        <v>913</v>
      </c>
      <c r="P44" s="118" t="s">
        <v>913</v>
      </c>
      <c r="Q44" s="118" t="s">
        <v>913</v>
      </c>
      <c r="R44" s="118" t="s">
        <v>913</v>
      </c>
      <c r="S44" s="118" t="s">
        <v>913</v>
      </c>
      <c r="T44" s="118">
        <f>'13'!AB45</f>
        <v>0</v>
      </c>
      <c r="U44" s="118" t="s">
        <v>913</v>
      </c>
      <c r="V44" s="118" t="s">
        <v>913</v>
      </c>
      <c r="W44" s="118" t="s">
        <v>913</v>
      </c>
      <c r="X44" s="118" t="s">
        <v>913</v>
      </c>
      <c r="Y44" s="118">
        <f>'13'!AI45</f>
        <v>0</v>
      </c>
      <c r="Z44" s="118" t="s">
        <v>913</v>
      </c>
      <c r="AA44" s="118" t="s">
        <v>913</v>
      </c>
      <c r="AB44" s="118" t="s">
        <v>913</v>
      </c>
      <c r="AC44" s="118" t="s">
        <v>913</v>
      </c>
      <c r="AD44" s="118" t="s">
        <v>913</v>
      </c>
      <c r="AE44" s="118" t="s">
        <v>913</v>
      </c>
      <c r="AF44" s="118" t="s">
        <v>913</v>
      </c>
      <c r="AG44" s="118" t="s">
        <v>913</v>
      </c>
      <c r="AH44" s="118" t="s">
        <v>913</v>
      </c>
      <c r="AI44" s="119" t="s">
        <v>913</v>
      </c>
      <c r="AJ44" s="118" t="s">
        <v>913</v>
      </c>
      <c r="AK44" s="118" t="s">
        <v>913</v>
      </c>
      <c r="AL44" s="118" t="s">
        <v>913</v>
      </c>
      <c r="AM44" s="118" t="s">
        <v>913</v>
      </c>
      <c r="AN44" s="118" t="s">
        <v>913</v>
      </c>
      <c r="AO44" s="118" t="s">
        <v>913</v>
      </c>
      <c r="AP44" s="118" t="s">
        <v>913</v>
      </c>
      <c r="AQ44" s="118" t="s">
        <v>913</v>
      </c>
      <c r="AR44" s="118" t="s">
        <v>913</v>
      </c>
      <c r="AS44" s="119">
        <f>'13'!BI45</f>
        <v>0</v>
      </c>
      <c r="AT44" s="118" t="s">
        <v>913</v>
      </c>
      <c r="AU44" s="118" t="s">
        <v>913</v>
      </c>
      <c r="AV44" s="118" t="s">
        <v>913</v>
      </c>
      <c r="AW44" s="118" t="s">
        <v>913</v>
      </c>
      <c r="AX44" s="118" t="s">
        <v>913</v>
      </c>
      <c r="AY44" s="118" t="s">
        <v>913</v>
      </c>
      <c r="AZ44" s="118" t="s">
        <v>913</v>
      </c>
      <c r="BA44" s="118" t="s">
        <v>913</v>
      </c>
      <c r="BB44" s="118" t="s">
        <v>913</v>
      </c>
      <c r="BC44" s="118" t="s">
        <v>913</v>
      </c>
      <c r="BD44" s="118" t="s">
        <v>913</v>
      </c>
      <c r="BE44" s="118" t="s">
        <v>913</v>
      </c>
      <c r="BF44" s="118" t="s">
        <v>913</v>
      </c>
      <c r="BG44" s="118" t="s">
        <v>913</v>
      </c>
      <c r="BH44" s="118" t="s">
        <v>913</v>
      </c>
    </row>
    <row r="45" spans="1:60" ht="21" x14ac:dyDescent="0.25">
      <c r="A45" s="132" t="str">
        <f>'10'!A44</f>
        <v>1.2.2.1.11</v>
      </c>
      <c r="B45" s="133" t="str">
        <f>'10'!B44</f>
        <v>Установка КТП  взамен существующей ТП-116 с переводом нагрузок</v>
      </c>
      <c r="C45" s="95" t="str">
        <f>'13'!C46</f>
        <v>N</v>
      </c>
      <c r="D45" s="118" t="s">
        <v>913</v>
      </c>
      <c r="E45" s="118">
        <f t="shared" si="0"/>
        <v>0.4</v>
      </c>
      <c r="F45" s="118" t="s">
        <v>913</v>
      </c>
      <c r="G45" s="118" t="s">
        <v>913</v>
      </c>
      <c r="H45" s="118" t="s">
        <v>913</v>
      </c>
      <c r="I45" s="118" t="s">
        <v>913</v>
      </c>
      <c r="J45" s="118" t="s">
        <v>913</v>
      </c>
      <c r="K45" s="118" t="s">
        <v>913</v>
      </c>
      <c r="L45" s="118" t="s">
        <v>913</v>
      </c>
      <c r="M45" s="118" t="s">
        <v>913</v>
      </c>
      <c r="N45" s="118" t="s">
        <v>913</v>
      </c>
      <c r="O45" s="118" t="s">
        <v>913</v>
      </c>
      <c r="P45" s="118" t="s">
        <v>913</v>
      </c>
      <c r="Q45" s="118" t="s">
        <v>913</v>
      </c>
      <c r="R45" s="118" t="s">
        <v>913</v>
      </c>
      <c r="S45" s="118" t="s">
        <v>913</v>
      </c>
      <c r="T45" s="118">
        <f>'13'!AB46</f>
        <v>0</v>
      </c>
      <c r="U45" s="118" t="s">
        <v>913</v>
      </c>
      <c r="V45" s="118" t="s">
        <v>913</v>
      </c>
      <c r="W45" s="118" t="s">
        <v>913</v>
      </c>
      <c r="X45" s="118" t="s">
        <v>913</v>
      </c>
      <c r="Y45" s="118">
        <f>'13'!AI46</f>
        <v>0.4</v>
      </c>
      <c r="Z45" s="118" t="s">
        <v>913</v>
      </c>
      <c r="AA45" s="118" t="s">
        <v>913</v>
      </c>
      <c r="AB45" s="118" t="s">
        <v>913</v>
      </c>
      <c r="AC45" s="118" t="s">
        <v>913</v>
      </c>
      <c r="AD45" s="118" t="s">
        <v>913</v>
      </c>
      <c r="AE45" s="118" t="s">
        <v>913</v>
      </c>
      <c r="AF45" s="118" t="s">
        <v>913</v>
      </c>
      <c r="AG45" s="118" t="s">
        <v>913</v>
      </c>
      <c r="AH45" s="118" t="s">
        <v>913</v>
      </c>
      <c r="AI45" s="119" t="s">
        <v>913</v>
      </c>
      <c r="AJ45" s="118" t="s">
        <v>913</v>
      </c>
      <c r="AK45" s="118" t="s">
        <v>913</v>
      </c>
      <c r="AL45" s="118" t="s">
        <v>913</v>
      </c>
      <c r="AM45" s="118" t="s">
        <v>913</v>
      </c>
      <c r="AN45" s="118" t="s">
        <v>913</v>
      </c>
      <c r="AO45" s="118" t="s">
        <v>913</v>
      </c>
      <c r="AP45" s="118" t="s">
        <v>913</v>
      </c>
      <c r="AQ45" s="118" t="s">
        <v>913</v>
      </c>
      <c r="AR45" s="118" t="s">
        <v>913</v>
      </c>
      <c r="AS45" s="119">
        <f>'13'!BI46</f>
        <v>0</v>
      </c>
      <c r="AT45" s="118" t="s">
        <v>913</v>
      </c>
      <c r="AU45" s="118" t="s">
        <v>913</v>
      </c>
      <c r="AV45" s="118" t="s">
        <v>913</v>
      </c>
      <c r="AW45" s="118" t="s">
        <v>913</v>
      </c>
      <c r="AX45" s="118" t="s">
        <v>913</v>
      </c>
      <c r="AY45" s="118" t="s">
        <v>913</v>
      </c>
      <c r="AZ45" s="118" t="s">
        <v>913</v>
      </c>
      <c r="BA45" s="118" t="s">
        <v>913</v>
      </c>
      <c r="BB45" s="118" t="s">
        <v>913</v>
      </c>
      <c r="BC45" s="118" t="s">
        <v>913</v>
      </c>
      <c r="BD45" s="118" t="s">
        <v>913</v>
      </c>
      <c r="BE45" s="118" t="s">
        <v>913</v>
      </c>
      <c r="BF45" s="118" t="s">
        <v>913</v>
      </c>
      <c r="BG45" s="118" t="s">
        <v>913</v>
      </c>
      <c r="BH45" s="118" t="s">
        <v>913</v>
      </c>
    </row>
    <row r="46" spans="1:60" ht="21" x14ac:dyDescent="0.25">
      <c r="A46" s="132" t="str">
        <f>'10'!A45</f>
        <v>1.2.2.1.12</v>
      </c>
      <c r="B46" s="133" t="str">
        <f>'10'!B45</f>
        <v>Замена оборудования
 РУ-6кВ РП-16 с переводом нагрузок</v>
      </c>
      <c r="C46" s="95" t="str">
        <f>'13'!C47</f>
        <v>N</v>
      </c>
      <c r="D46" s="118" t="s">
        <v>913</v>
      </c>
      <c r="E46" s="118">
        <f t="shared" si="0"/>
        <v>0</v>
      </c>
      <c r="F46" s="118" t="s">
        <v>913</v>
      </c>
      <c r="G46" s="118" t="s">
        <v>913</v>
      </c>
      <c r="H46" s="118" t="s">
        <v>913</v>
      </c>
      <c r="I46" s="118" t="s">
        <v>913</v>
      </c>
      <c r="J46" s="118" t="s">
        <v>913</v>
      </c>
      <c r="K46" s="118" t="s">
        <v>913</v>
      </c>
      <c r="L46" s="118" t="s">
        <v>913</v>
      </c>
      <c r="M46" s="118" t="s">
        <v>913</v>
      </c>
      <c r="N46" s="118" t="s">
        <v>913</v>
      </c>
      <c r="O46" s="118" t="s">
        <v>913</v>
      </c>
      <c r="P46" s="118" t="s">
        <v>913</v>
      </c>
      <c r="Q46" s="118" t="s">
        <v>913</v>
      </c>
      <c r="R46" s="118" t="s">
        <v>913</v>
      </c>
      <c r="S46" s="118" t="s">
        <v>913</v>
      </c>
      <c r="T46" s="118">
        <f>'13'!AB47</f>
        <v>0</v>
      </c>
      <c r="U46" s="118" t="s">
        <v>913</v>
      </c>
      <c r="V46" s="118" t="s">
        <v>913</v>
      </c>
      <c r="W46" s="118" t="s">
        <v>913</v>
      </c>
      <c r="X46" s="118" t="s">
        <v>913</v>
      </c>
      <c r="Y46" s="118">
        <f>'13'!AI47</f>
        <v>0</v>
      </c>
      <c r="Z46" s="118" t="s">
        <v>913</v>
      </c>
      <c r="AA46" s="118" t="s">
        <v>913</v>
      </c>
      <c r="AB46" s="118" t="s">
        <v>913</v>
      </c>
      <c r="AC46" s="118" t="s">
        <v>913</v>
      </c>
      <c r="AD46" s="118" t="s">
        <v>913</v>
      </c>
      <c r="AE46" s="118" t="s">
        <v>913</v>
      </c>
      <c r="AF46" s="118" t="s">
        <v>913</v>
      </c>
      <c r="AG46" s="118" t="s">
        <v>913</v>
      </c>
      <c r="AH46" s="118" t="s">
        <v>913</v>
      </c>
      <c r="AI46" s="119" t="s">
        <v>913</v>
      </c>
      <c r="AJ46" s="118" t="s">
        <v>913</v>
      </c>
      <c r="AK46" s="118" t="s">
        <v>913</v>
      </c>
      <c r="AL46" s="118" t="s">
        <v>913</v>
      </c>
      <c r="AM46" s="118" t="s">
        <v>913</v>
      </c>
      <c r="AN46" s="118" t="s">
        <v>913</v>
      </c>
      <c r="AO46" s="118" t="s">
        <v>913</v>
      </c>
      <c r="AP46" s="118" t="s">
        <v>913</v>
      </c>
      <c r="AQ46" s="118" t="s">
        <v>913</v>
      </c>
      <c r="AR46" s="118" t="s">
        <v>913</v>
      </c>
      <c r="AS46" s="119">
        <f>'13'!BI47</f>
        <v>0</v>
      </c>
      <c r="AT46" s="118" t="s">
        <v>913</v>
      </c>
      <c r="AU46" s="118" t="s">
        <v>913</v>
      </c>
      <c r="AV46" s="118" t="s">
        <v>913</v>
      </c>
      <c r="AW46" s="118" t="s">
        <v>913</v>
      </c>
      <c r="AX46" s="118" t="s">
        <v>913</v>
      </c>
      <c r="AY46" s="118" t="s">
        <v>913</v>
      </c>
      <c r="AZ46" s="118" t="s">
        <v>913</v>
      </c>
      <c r="BA46" s="118" t="s">
        <v>913</v>
      </c>
      <c r="BB46" s="118" t="s">
        <v>913</v>
      </c>
      <c r="BC46" s="118" t="s">
        <v>913</v>
      </c>
      <c r="BD46" s="118" t="s">
        <v>913</v>
      </c>
      <c r="BE46" s="118" t="s">
        <v>913</v>
      </c>
      <c r="BF46" s="118" t="s">
        <v>913</v>
      </c>
      <c r="BG46" s="118" t="s">
        <v>913</v>
      </c>
      <c r="BH46" s="118" t="s">
        <v>913</v>
      </c>
    </row>
    <row r="47" spans="1:60" ht="21" x14ac:dyDescent="0.25">
      <c r="A47" s="132" t="str">
        <f>'10'!A46</f>
        <v>1.2.2.1.13</v>
      </c>
      <c r="B47" s="133" t="str">
        <f>'10'!B46</f>
        <v>Установка  оборудования БКТПБ  взамен существующей ТП-375 с переводом нагрузок</v>
      </c>
      <c r="C47" s="95" t="str">
        <f>'13'!C48</f>
        <v>N</v>
      </c>
      <c r="D47" s="118" t="s">
        <v>913</v>
      </c>
      <c r="E47" s="118">
        <f t="shared" si="0"/>
        <v>0</v>
      </c>
      <c r="F47" s="118" t="s">
        <v>913</v>
      </c>
      <c r="G47" s="118" t="s">
        <v>913</v>
      </c>
      <c r="H47" s="118" t="s">
        <v>913</v>
      </c>
      <c r="I47" s="118" t="s">
        <v>913</v>
      </c>
      <c r="J47" s="118" t="s">
        <v>913</v>
      </c>
      <c r="K47" s="118" t="s">
        <v>913</v>
      </c>
      <c r="L47" s="118" t="s">
        <v>913</v>
      </c>
      <c r="M47" s="118" t="s">
        <v>913</v>
      </c>
      <c r="N47" s="118" t="s">
        <v>913</v>
      </c>
      <c r="O47" s="118" t="s">
        <v>913</v>
      </c>
      <c r="P47" s="118" t="s">
        <v>913</v>
      </c>
      <c r="Q47" s="118" t="s">
        <v>913</v>
      </c>
      <c r="R47" s="118" t="s">
        <v>913</v>
      </c>
      <c r="S47" s="118" t="s">
        <v>913</v>
      </c>
      <c r="T47" s="118">
        <f>'13'!AB48</f>
        <v>0</v>
      </c>
      <c r="U47" s="118" t="s">
        <v>913</v>
      </c>
      <c r="V47" s="118" t="s">
        <v>913</v>
      </c>
      <c r="W47" s="118" t="s">
        <v>913</v>
      </c>
      <c r="X47" s="118" t="s">
        <v>913</v>
      </c>
      <c r="Y47" s="118">
        <f>'13'!AI48</f>
        <v>0</v>
      </c>
      <c r="Z47" s="118" t="s">
        <v>913</v>
      </c>
      <c r="AA47" s="118" t="s">
        <v>913</v>
      </c>
      <c r="AB47" s="118" t="s">
        <v>913</v>
      </c>
      <c r="AC47" s="118" t="s">
        <v>913</v>
      </c>
      <c r="AD47" s="118" t="s">
        <v>913</v>
      </c>
      <c r="AE47" s="118" t="s">
        <v>913</v>
      </c>
      <c r="AF47" s="118" t="s">
        <v>913</v>
      </c>
      <c r="AG47" s="118" t="s">
        <v>913</v>
      </c>
      <c r="AH47" s="118" t="s">
        <v>913</v>
      </c>
      <c r="AI47" s="119" t="s">
        <v>913</v>
      </c>
      <c r="AJ47" s="118" t="s">
        <v>913</v>
      </c>
      <c r="AK47" s="118" t="s">
        <v>913</v>
      </c>
      <c r="AL47" s="118" t="s">
        <v>913</v>
      </c>
      <c r="AM47" s="118" t="s">
        <v>913</v>
      </c>
      <c r="AN47" s="118" t="s">
        <v>913</v>
      </c>
      <c r="AO47" s="118" t="s">
        <v>913</v>
      </c>
      <c r="AP47" s="118" t="s">
        <v>913</v>
      </c>
      <c r="AQ47" s="118" t="s">
        <v>913</v>
      </c>
      <c r="AR47" s="118" t="s">
        <v>913</v>
      </c>
      <c r="AS47" s="119">
        <f>'13'!BI48</f>
        <v>0</v>
      </c>
      <c r="AT47" s="118" t="s">
        <v>913</v>
      </c>
      <c r="AU47" s="118" t="s">
        <v>913</v>
      </c>
      <c r="AV47" s="118" t="s">
        <v>913</v>
      </c>
      <c r="AW47" s="118" t="s">
        <v>913</v>
      </c>
      <c r="AX47" s="118" t="s">
        <v>913</v>
      </c>
      <c r="AY47" s="118" t="s">
        <v>913</v>
      </c>
      <c r="AZ47" s="118" t="s">
        <v>913</v>
      </c>
      <c r="BA47" s="118" t="s">
        <v>913</v>
      </c>
      <c r="BB47" s="118" t="s">
        <v>913</v>
      </c>
      <c r="BC47" s="118" t="s">
        <v>913</v>
      </c>
      <c r="BD47" s="118" t="s">
        <v>913</v>
      </c>
      <c r="BE47" s="118" t="s">
        <v>913</v>
      </c>
      <c r="BF47" s="118" t="s">
        <v>913</v>
      </c>
      <c r="BG47" s="118" t="s">
        <v>913</v>
      </c>
      <c r="BH47" s="118" t="s">
        <v>913</v>
      </c>
    </row>
    <row r="48" spans="1:60" ht="21" x14ac:dyDescent="0.25">
      <c r="A48" s="132" t="str">
        <f>'10'!A47</f>
        <v>1.2.2.1.14</v>
      </c>
      <c r="B48" s="133" t="str">
        <f>'10'!B47</f>
        <v>Установка КТП взамен существующей ТП-130 с переводом нагрузок</v>
      </c>
      <c r="C48" s="95" t="str">
        <f>'13'!C49</f>
        <v>N</v>
      </c>
      <c r="D48" s="118" t="s">
        <v>913</v>
      </c>
      <c r="E48" s="118">
        <f t="shared" si="0"/>
        <v>0.4</v>
      </c>
      <c r="F48" s="118" t="s">
        <v>913</v>
      </c>
      <c r="G48" s="118" t="s">
        <v>913</v>
      </c>
      <c r="H48" s="118" t="s">
        <v>913</v>
      </c>
      <c r="I48" s="118" t="s">
        <v>913</v>
      </c>
      <c r="J48" s="118" t="s">
        <v>913</v>
      </c>
      <c r="K48" s="118" t="s">
        <v>913</v>
      </c>
      <c r="L48" s="118" t="s">
        <v>913</v>
      </c>
      <c r="M48" s="118" t="s">
        <v>913</v>
      </c>
      <c r="N48" s="118" t="s">
        <v>913</v>
      </c>
      <c r="O48" s="118" t="s">
        <v>913</v>
      </c>
      <c r="P48" s="118" t="s">
        <v>913</v>
      </c>
      <c r="Q48" s="118" t="s">
        <v>913</v>
      </c>
      <c r="R48" s="118" t="s">
        <v>913</v>
      </c>
      <c r="S48" s="118" t="s">
        <v>913</v>
      </c>
      <c r="T48" s="118">
        <f>'13'!AB49</f>
        <v>0</v>
      </c>
      <c r="U48" s="118" t="s">
        <v>913</v>
      </c>
      <c r="V48" s="118" t="s">
        <v>913</v>
      </c>
      <c r="W48" s="118" t="s">
        <v>913</v>
      </c>
      <c r="X48" s="118" t="s">
        <v>913</v>
      </c>
      <c r="Y48" s="118">
        <f>'13'!AI49</f>
        <v>0.4</v>
      </c>
      <c r="Z48" s="118" t="s">
        <v>913</v>
      </c>
      <c r="AA48" s="118" t="s">
        <v>913</v>
      </c>
      <c r="AB48" s="118" t="s">
        <v>913</v>
      </c>
      <c r="AC48" s="118" t="s">
        <v>913</v>
      </c>
      <c r="AD48" s="118" t="s">
        <v>913</v>
      </c>
      <c r="AE48" s="118" t="s">
        <v>913</v>
      </c>
      <c r="AF48" s="118" t="s">
        <v>913</v>
      </c>
      <c r="AG48" s="118" t="s">
        <v>913</v>
      </c>
      <c r="AH48" s="118" t="s">
        <v>913</v>
      </c>
      <c r="AI48" s="119" t="s">
        <v>913</v>
      </c>
      <c r="AJ48" s="118" t="s">
        <v>913</v>
      </c>
      <c r="AK48" s="118" t="s">
        <v>913</v>
      </c>
      <c r="AL48" s="118" t="s">
        <v>913</v>
      </c>
      <c r="AM48" s="118" t="s">
        <v>913</v>
      </c>
      <c r="AN48" s="118" t="s">
        <v>913</v>
      </c>
      <c r="AO48" s="118" t="s">
        <v>913</v>
      </c>
      <c r="AP48" s="118" t="s">
        <v>913</v>
      </c>
      <c r="AQ48" s="118" t="s">
        <v>913</v>
      </c>
      <c r="AR48" s="118" t="s">
        <v>913</v>
      </c>
      <c r="AS48" s="119">
        <f>'13'!BI49</f>
        <v>0</v>
      </c>
      <c r="AT48" s="118" t="s">
        <v>913</v>
      </c>
      <c r="AU48" s="118" t="s">
        <v>913</v>
      </c>
      <c r="AV48" s="118" t="s">
        <v>913</v>
      </c>
      <c r="AW48" s="118" t="s">
        <v>913</v>
      </c>
      <c r="AX48" s="118" t="s">
        <v>913</v>
      </c>
      <c r="AY48" s="118" t="s">
        <v>913</v>
      </c>
      <c r="AZ48" s="118" t="s">
        <v>913</v>
      </c>
      <c r="BA48" s="118" t="s">
        <v>913</v>
      </c>
      <c r="BB48" s="118" t="s">
        <v>913</v>
      </c>
      <c r="BC48" s="118" t="s">
        <v>913</v>
      </c>
      <c r="BD48" s="118" t="s">
        <v>913</v>
      </c>
      <c r="BE48" s="118" t="s">
        <v>913</v>
      </c>
      <c r="BF48" s="118" t="s">
        <v>913</v>
      </c>
      <c r="BG48" s="118" t="s">
        <v>913</v>
      </c>
      <c r="BH48" s="118" t="s">
        <v>913</v>
      </c>
    </row>
    <row r="49" spans="1:60" ht="21" x14ac:dyDescent="0.25">
      <c r="A49" s="132" t="str">
        <f>'10'!A48</f>
        <v>1.2.2.1.15</v>
      </c>
      <c r="B49" s="133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95" t="str">
        <f>'13'!C50</f>
        <v>N</v>
      </c>
      <c r="D49" s="118" t="s">
        <v>913</v>
      </c>
      <c r="E49" s="118">
        <f t="shared" si="0"/>
        <v>0</v>
      </c>
      <c r="F49" s="118" t="s">
        <v>913</v>
      </c>
      <c r="G49" s="118" t="s">
        <v>913</v>
      </c>
      <c r="H49" s="118" t="s">
        <v>913</v>
      </c>
      <c r="I49" s="118" t="s">
        <v>913</v>
      </c>
      <c r="J49" s="118" t="s">
        <v>913</v>
      </c>
      <c r="K49" s="118" t="s">
        <v>913</v>
      </c>
      <c r="L49" s="118" t="s">
        <v>913</v>
      </c>
      <c r="M49" s="118" t="s">
        <v>913</v>
      </c>
      <c r="N49" s="118" t="s">
        <v>913</v>
      </c>
      <c r="O49" s="118" t="s">
        <v>913</v>
      </c>
      <c r="P49" s="118" t="s">
        <v>913</v>
      </c>
      <c r="Q49" s="118" t="s">
        <v>913</v>
      </c>
      <c r="R49" s="118" t="s">
        <v>913</v>
      </c>
      <c r="S49" s="118" t="s">
        <v>913</v>
      </c>
      <c r="T49" s="118">
        <f>'13'!AB50</f>
        <v>0</v>
      </c>
      <c r="U49" s="118" t="s">
        <v>913</v>
      </c>
      <c r="V49" s="118" t="s">
        <v>913</v>
      </c>
      <c r="W49" s="118" t="s">
        <v>913</v>
      </c>
      <c r="X49" s="118" t="s">
        <v>913</v>
      </c>
      <c r="Y49" s="118">
        <f>'13'!AI50</f>
        <v>0</v>
      </c>
      <c r="Z49" s="118" t="s">
        <v>913</v>
      </c>
      <c r="AA49" s="118" t="s">
        <v>913</v>
      </c>
      <c r="AB49" s="118" t="s">
        <v>913</v>
      </c>
      <c r="AC49" s="118" t="s">
        <v>913</v>
      </c>
      <c r="AD49" s="118" t="s">
        <v>913</v>
      </c>
      <c r="AE49" s="118" t="s">
        <v>913</v>
      </c>
      <c r="AF49" s="118" t="s">
        <v>913</v>
      </c>
      <c r="AG49" s="118" t="s">
        <v>913</v>
      </c>
      <c r="AH49" s="118" t="s">
        <v>913</v>
      </c>
      <c r="AI49" s="119" t="s">
        <v>913</v>
      </c>
      <c r="AJ49" s="118" t="s">
        <v>913</v>
      </c>
      <c r="AK49" s="118" t="s">
        <v>913</v>
      </c>
      <c r="AL49" s="118" t="s">
        <v>913</v>
      </c>
      <c r="AM49" s="118" t="s">
        <v>913</v>
      </c>
      <c r="AN49" s="118" t="s">
        <v>913</v>
      </c>
      <c r="AO49" s="118" t="s">
        <v>913</v>
      </c>
      <c r="AP49" s="118" t="s">
        <v>913</v>
      </c>
      <c r="AQ49" s="118" t="s">
        <v>913</v>
      </c>
      <c r="AR49" s="118" t="s">
        <v>913</v>
      </c>
      <c r="AS49" s="119">
        <f>'13'!BI50</f>
        <v>0</v>
      </c>
      <c r="AT49" s="118" t="s">
        <v>913</v>
      </c>
      <c r="AU49" s="118" t="s">
        <v>913</v>
      </c>
      <c r="AV49" s="118" t="s">
        <v>913</v>
      </c>
      <c r="AW49" s="118" t="s">
        <v>913</v>
      </c>
      <c r="AX49" s="118" t="s">
        <v>913</v>
      </c>
      <c r="AY49" s="118" t="s">
        <v>913</v>
      </c>
      <c r="AZ49" s="118" t="s">
        <v>913</v>
      </c>
      <c r="BA49" s="118" t="s">
        <v>913</v>
      </c>
      <c r="BB49" s="118" t="s">
        <v>913</v>
      </c>
      <c r="BC49" s="118" t="s">
        <v>913</v>
      </c>
      <c r="BD49" s="118" t="s">
        <v>913</v>
      </c>
      <c r="BE49" s="118" t="s">
        <v>913</v>
      </c>
      <c r="BF49" s="118" t="s">
        <v>913</v>
      </c>
      <c r="BG49" s="118" t="s">
        <v>913</v>
      </c>
      <c r="BH49" s="118" t="s">
        <v>913</v>
      </c>
    </row>
    <row r="50" spans="1:60" ht="21" x14ac:dyDescent="0.25">
      <c r="A50" s="132" t="str">
        <f>'10'!A49</f>
        <v>1.2.2.1.16</v>
      </c>
      <c r="B50" s="133" t="str">
        <f>'10'!B49</f>
        <v>Реконструкция ТП-11 с заменой оборудования и переводом нагрузок</v>
      </c>
      <c r="C50" s="95" t="str">
        <f>'13'!C51</f>
        <v>O</v>
      </c>
      <c r="D50" s="118" t="s">
        <v>913</v>
      </c>
      <c r="E50" s="118">
        <f t="shared" si="0"/>
        <v>0</v>
      </c>
      <c r="F50" s="118" t="s">
        <v>913</v>
      </c>
      <c r="G50" s="118" t="s">
        <v>913</v>
      </c>
      <c r="H50" s="118" t="s">
        <v>913</v>
      </c>
      <c r="I50" s="118" t="s">
        <v>913</v>
      </c>
      <c r="J50" s="118" t="s">
        <v>913</v>
      </c>
      <c r="K50" s="118" t="s">
        <v>913</v>
      </c>
      <c r="L50" s="118" t="s">
        <v>913</v>
      </c>
      <c r="M50" s="118" t="s">
        <v>913</v>
      </c>
      <c r="N50" s="118" t="s">
        <v>913</v>
      </c>
      <c r="O50" s="118" t="s">
        <v>913</v>
      </c>
      <c r="P50" s="118" t="s">
        <v>913</v>
      </c>
      <c r="Q50" s="118" t="s">
        <v>913</v>
      </c>
      <c r="R50" s="118" t="s">
        <v>913</v>
      </c>
      <c r="S50" s="118" t="s">
        <v>913</v>
      </c>
      <c r="T50" s="118">
        <f>'13'!AB51</f>
        <v>0</v>
      </c>
      <c r="U50" s="118" t="s">
        <v>913</v>
      </c>
      <c r="V50" s="118" t="s">
        <v>913</v>
      </c>
      <c r="W50" s="118" t="s">
        <v>913</v>
      </c>
      <c r="X50" s="118" t="s">
        <v>913</v>
      </c>
      <c r="Y50" s="118">
        <f>'13'!AI51</f>
        <v>0</v>
      </c>
      <c r="Z50" s="118" t="s">
        <v>913</v>
      </c>
      <c r="AA50" s="118" t="s">
        <v>913</v>
      </c>
      <c r="AB50" s="118" t="s">
        <v>913</v>
      </c>
      <c r="AC50" s="118" t="s">
        <v>913</v>
      </c>
      <c r="AD50" s="118" t="s">
        <v>913</v>
      </c>
      <c r="AE50" s="118" t="s">
        <v>913</v>
      </c>
      <c r="AF50" s="118" t="s">
        <v>913</v>
      </c>
      <c r="AG50" s="118" t="s">
        <v>913</v>
      </c>
      <c r="AH50" s="118" t="s">
        <v>913</v>
      </c>
      <c r="AI50" s="119" t="s">
        <v>913</v>
      </c>
      <c r="AJ50" s="118" t="s">
        <v>913</v>
      </c>
      <c r="AK50" s="118" t="s">
        <v>913</v>
      </c>
      <c r="AL50" s="118" t="s">
        <v>913</v>
      </c>
      <c r="AM50" s="118" t="s">
        <v>913</v>
      </c>
      <c r="AN50" s="118" t="s">
        <v>913</v>
      </c>
      <c r="AO50" s="118" t="s">
        <v>913</v>
      </c>
      <c r="AP50" s="118" t="s">
        <v>913</v>
      </c>
      <c r="AQ50" s="118" t="s">
        <v>913</v>
      </c>
      <c r="AR50" s="118" t="s">
        <v>913</v>
      </c>
      <c r="AS50" s="119">
        <f>'13'!BI51</f>
        <v>0</v>
      </c>
      <c r="AT50" s="118" t="s">
        <v>913</v>
      </c>
      <c r="AU50" s="118" t="s">
        <v>913</v>
      </c>
      <c r="AV50" s="118" t="s">
        <v>913</v>
      </c>
      <c r="AW50" s="118" t="s">
        <v>913</v>
      </c>
      <c r="AX50" s="118" t="s">
        <v>913</v>
      </c>
      <c r="AY50" s="118" t="s">
        <v>913</v>
      </c>
      <c r="AZ50" s="118" t="s">
        <v>913</v>
      </c>
      <c r="BA50" s="118" t="s">
        <v>913</v>
      </c>
      <c r="BB50" s="118" t="s">
        <v>913</v>
      </c>
      <c r="BC50" s="118" t="s">
        <v>913</v>
      </c>
      <c r="BD50" s="118" t="s">
        <v>913</v>
      </c>
      <c r="BE50" s="118" t="s">
        <v>913</v>
      </c>
      <c r="BF50" s="118" t="s">
        <v>913</v>
      </c>
      <c r="BG50" s="118" t="s">
        <v>913</v>
      </c>
      <c r="BH50" s="118" t="s">
        <v>913</v>
      </c>
    </row>
    <row r="51" spans="1:60" ht="21" x14ac:dyDescent="0.25">
      <c r="A51" s="132" t="str">
        <f>'10'!A50</f>
        <v>1.2.2.1.17</v>
      </c>
      <c r="B51" s="133" t="str">
        <f>'10'!B50</f>
        <v>Установка КТП взамен существующей ТП-345 с переводом нагрузок</v>
      </c>
      <c r="C51" s="95" t="str">
        <f>'13'!C52</f>
        <v>O</v>
      </c>
      <c r="D51" s="118" t="s">
        <v>913</v>
      </c>
      <c r="E51" s="118">
        <f t="shared" si="0"/>
        <v>0</v>
      </c>
      <c r="F51" s="118" t="s">
        <v>913</v>
      </c>
      <c r="G51" s="118" t="s">
        <v>913</v>
      </c>
      <c r="H51" s="118" t="s">
        <v>913</v>
      </c>
      <c r="I51" s="118" t="s">
        <v>913</v>
      </c>
      <c r="J51" s="118" t="s">
        <v>913</v>
      </c>
      <c r="K51" s="118" t="s">
        <v>913</v>
      </c>
      <c r="L51" s="118" t="s">
        <v>913</v>
      </c>
      <c r="M51" s="118" t="s">
        <v>913</v>
      </c>
      <c r="N51" s="118" t="s">
        <v>913</v>
      </c>
      <c r="O51" s="118" t="s">
        <v>913</v>
      </c>
      <c r="P51" s="118" t="s">
        <v>913</v>
      </c>
      <c r="Q51" s="118" t="s">
        <v>913</v>
      </c>
      <c r="R51" s="118" t="s">
        <v>913</v>
      </c>
      <c r="S51" s="118" t="s">
        <v>913</v>
      </c>
      <c r="T51" s="118">
        <f>'13'!AB52</f>
        <v>0</v>
      </c>
      <c r="U51" s="118" t="s">
        <v>913</v>
      </c>
      <c r="V51" s="118" t="s">
        <v>913</v>
      </c>
      <c r="W51" s="118" t="s">
        <v>913</v>
      </c>
      <c r="X51" s="118" t="s">
        <v>913</v>
      </c>
      <c r="Y51" s="118">
        <f>'13'!AI52</f>
        <v>0</v>
      </c>
      <c r="Z51" s="118" t="s">
        <v>913</v>
      </c>
      <c r="AA51" s="118" t="s">
        <v>913</v>
      </c>
      <c r="AB51" s="118" t="s">
        <v>913</v>
      </c>
      <c r="AC51" s="118" t="s">
        <v>913</v>
      </c>
      <c r="AD51" s="118" t="s">
        <v>913</v>
      </c>
      <c r="AE51" s="118" t="s">
        <v>913</v>
      </c>
      <c r="AF51" s="118" t="s">
        <v>913</v>
      </c>
      <c r="AG51" s="118" t="s">
        <v>913</v>
      </c>
      <c r="AH51" s="118" t="s">
        <v>913</v>
      </c>
      <c r="AI51" s="119" t="s">
        <v>913</v>
      </c>
      <c r="AJ51" s="118" t="s">
        <v>913</v>
      </c>
      <c r="AK51" s="118" t="s">
        <v>913</v>
      </c>
      <c r="AL51" s="118" t="s">
        <v>913</v>
      </c>
      <c r="AM51" s="118" t="s">
        <v>913</v>
      </c>
      <c r="AN51" s="118" t="s">
        <v>913</v>
      </c>
      <c r="AO51" s="118" t="s">
        <v>913</v>
      </c>
      <c r="AP51" s="118" t="s">
        <v>913</v>
      </c>
      <c r="AQ51" s="118" t="s">
        <v>913</v>
      </c>
      <c r="AR51" s="118" t="s">
        <v>913</v>
      </c>
      <c r="AS51" s="119">
        <f>'13'!BI52</f>
        <v>0</v>
      </c>
      <c r="AT51" s="118" t="s">
        <v>913</v>
      </c>
      <c r="AU51" s="118" t="s">
        <v>913</v>
      </c>
      <c r="AV51" s="118" t="s">
        <v>913</v>
      </c>
      <c r="AW51" s="118" t="s">
        <v>913</v>
      </c>
      <c r="AX51" s="118" t="s">
        <v>913</v>
      </c>
      <c r="AY51" s="118" t="s">
        <v>913</v>
      </c>
      <c r="AZ51" s="118" t="s">
        <v>913</v>
      </c>
      <c r="BA51" s="118" t="s">
        <v>913</v>
      </c>
      <c r="BB51" s="118" t="s">
        <v>913</v>
      </c>
      <c r="BC51" s="118" t="s">
        <v>913</v>
      </c>
      <c r="BD51" s="118" t="s">
        <v>913</v>
      </c>
      <c r="BE51" s="118" t="s">
        <v>913</v>
      </c>
      <c r="BF51" s="118" t="s">
        <v>913</v>
      </c>
      <c r="BG51" s="118" t="s">
        <v>913</v>
      </c>
      <c r="BH51" s="118" t="s">
        <v>913</v>
      </c>
    </row>
    <row r="52" spans="1:60" ht="21" x14ac:dyDescent="0.25">
      <c r="A52" s="132" t="str">
        <f>'10'!A51</f>
        <v>1.2.2.1.18</v>
      </c>
      <c r="B52" s="133" t="str">
        <f>'10'!B51</f>
        <v>Реконструкция ТП-25 с заменой оборудования РУ-6кВ и переводом нагрузок</v>
      </c>
      <c r="C52" s="95" t="str">
        <f>'13'!C53</f>
        <v>O</v>
      </c>
      <c r="D52" s="118" t="s">
        <v>913</v>
      </c>
      <c r="E52" s="118">
        <f t="shared" si="0"/>
        <v>0</v>
      </c>
      <c r="F52" s="118" t="s">
        <v>913</v>
      </c>
      <c r="G52" s="118" t="s">
        <v>913</v>
      </c>
      <c r="H52" s="118" t="s">
        <v>913</v>
      </c>
      <c r="I52" s="118" t="s">
        <v>913</v>
      </c>
      <c r="J52" s="118" t="s">
        <v>913</v>
      </c>
      <c r="K52" s="118" t="s">
        <v>913</v>
      </c>
      <c r="L52" s="118" t="s">
        <v>913</v>
      </c>
      <c r="M52" s="118" t="s">
        <v>913</v>
      </c>
      <c r="N52" s="118" t="s">
        <v>913</v>
      </c>
      <c r="O52" s="118" t="s">
        <v>913</v>
      </c>
      <c r="P52" s="118" t="s">
        <v>913</v>
      </c>
      <c r="Q52" s="118" t="s">
        <v>913</v>
      </c>
      <c r="R52" s="118" t="s">
        <v>913</v>
      </c>
      <c r="S52" s="118" t="s">
        <v>913</v>
      </c>
      <c r="T52" s="118">
        <f>'13'!AB53</f>
        <v>0</v>
      </c>
      <c r="U52" s="118" t="s">
        <v>913</v>
      </c>
      <c r="V52" s="118" t="s">
        <v>913</v>
      </c>
      <c r="W52" s="118" t="s">
        <v>913</v>
      </c>
      <c r="X52" s="118" t="s">
        <v>913</v>
      </c>
      <c r="Y52" s="118">
        <f>'13'!AI53</f>
        <v>0</v>
      </c>
      <c r="Z52" s="118" t="s">
        <v>913</v>
      </c>
      <c r="AA52" s="118" t="s">
        <v>913</v>
      </c>
      <c r="AB52" s="118" t="s">
        <v>913</v>
      </c>
      <c r="AC52" s="118" t="s">
        <v>913</v>
      </c>
      <c r="AD52" s="118" t="s">
        <v>913</v>
      </c>
      <c r="AE52" s="118" t="s">
        <v>913</v>
      </c>
      <c r="AF52" s="118" t="s">
        <v>913</v>
      </c>
      <c r="AG52" s="118" t="s">
        <v>913</v>
      </c>
      <c r="AH52" s="118" t="s">
        <v>913</v>
      </c>
      <c r="AI52" s="119" t="s">
        <v>913</v>
      </c>
      <c r="AJ52" s="118" t="s">
        <v>913</v>
      </c>
      <c r="AK52" s="118" t="s">
        <v>913</v>
      </c>
      <c r="AL52" s="118" t="s">
        <v>913</v>
      </c>
      <c r="AM52" s="118" t="s">
        <v>913</v>
      </c>
      <c r="AN52" s="118" t="s">
        <v>913</v>
      </c>
      <c r="AO52" s="118" t="s">
        <v>913</v>
      </c>
      <c r="AP52" s="118" t="s">
        <v>913</v>
      </c>
      <c r="AQ52" s="118" t="s">
        <v>913</v>
      </c>
      <c r="AR52" s="118" t="s">
        <v>913</v>
      </c>
      <c r="AS52" s="119">
        <f>'13'!BI53</f>
        <v>0</v>
      </c>
      <c r="AT52" s="118" t="s">
        <v>913</v>
      </c>
      <c r="AU52" s="118" t="s">
        <v>913</v>
      </c>
      <c r="AV52" s="118" t="s">
        <v>913</v>
      </c>
      <c r="AW52" s="118" t="s">
        <v>913</v>
      </c>
      <c r="AX52" s="118" t="s">
        <v>913</v>
      </c>
      <c r="AY52" s="118" t="s">
        <v>913</v>
      </c>
      <c r="AZ52" s="118" t="s">
        <v>913</v>
      </c>
      <c r="BA52" s="118" t="s">
        <v>913</v>
      </c>
      <c r="BB52" s="118" t="s">
        <v>913</v>
      </c>
      <c r="BC52" s="118" t="s">
        <v>913</v>
      </c>
      <c r="BD52" s="118" t="s">
        <v>913</v>
      </c>
      <c r="BE52" s="118" t="s">
        <v>913</v>
      </c>
      <c r="BF52" s="118" t="s">
        <v>913</v>
      </c>
      <c r="BG52" s="118" t="s">
        <v>913</v>
      </c>
      <c r="BH52" s="118" t="s">
        <v>913</v>
      </c>
    </row>
    <row r="53" spans="1:60" ht="21" x14ac:dyDescent="0.25">
      <c r="A53" s="132" t="str">
        <f>'10'!A52</f>
        <v>1.2.2.1.19</v>
      </c>
      <c r="B53" s="133" t="str">
        <f>'10'!B52</f>
        <v>Замена оборудования РУ-6кВ ТП-55 с переводом нагрузок</v>
      </c>
      <c r="C53" s="95" t="str">
        <f>'13'!C54</f>
        <v>O</v>
      </c>
      <c r="D53" s="118" t="s">
        <v>913</v>
      </c>
      <c r="E53" s="118">
        <f t="shared" si="0"/>
        <v>0</v>
      </c>
      <c r="F53" s="118" t="s">
        <v>913</v>
      </c>
      <c r="G53" s="118" t="s">
        <v>913</v>
      </c>
      <c r="H53" s="118" t="s">
        <v>913</v>
      </c>
      <c r="I53" s="118" t="s">
        <v>913</v>
      </c>
      <c r="J53" s="118" t="s">
        <v>913</v>
      </c>
      <c r="K53" s="118" t="s">
        <v>913</v>
      </c>
      <c r="L53" s="118" t="s">
        <v>913</v>
      </c>
      <c r="M53" s="118" t="s">
        <v>913</v>
      </c>
      <c r="N53" s="118" t="s">
        <v>913</v>
      </c>
      <c r="O53" s="118" t="s">
        <v>913</v>
      </c>
      <c r="P53" s="118" t="s">
        <v>913</v>
      </c>
      <c r="Q53" s="118" t="s">
        <v>913</v>
      </c>
      <c r="R53" s="118" t="s">
        <v>913</v>
      </c>
      <c r="S53" s="118" t="s">
        <v>913</v>
      </c>
      <c r="T53" s="118">
        <f>'13'!AB54</f>
        <v>0</v>
      </c>
      <c r="U53" s="118" t="s">
        <v>913</v>
      </c>
      <c r="V53" s="118" t="s">
        <v>913</v>
      </c>
      <c r="W53" s="118" t="s">
        <v>913</v>
      </c>
      <c r="X53" s="118" t="s">
        <v>913</v>
      </c>
      <c r="Y53" s="118">
        <f>'13'!AI54</f>
        <v>0</v>
      </c>
      <c r="Z53" s="118" t="s">
        <v>913</v>
      </c>
      <c r="AA53" s="118" t="s">
        <v>913</v>
      </c>
      <c r="AB53" s="118" t="s">
        <v>913</v>
      </c>
      <c r="AC53" s="118" t="s">
        <v>913</v>
      </c>
      <c r="AD53" s="118" t="s">
        <v>913</v>
      </c>
      <c r="AE53" s="118" t="s">
        <v>913</v>
      </c>
      <c r="AF53" s="118" t="s">
        <v>913</v>
      </c>
      <c r="AG53" s="118" t="s">
        <v>913</v>
      </c>
      <c r="AH53" s="118" t="s">
        <v>913</v>
      </c>
      <c r="AI53" s="119" t="s">
        <v>913</v>
      </c>
      <c r="AJ53" s="118" t="s">
        <v>913</v>
      </c>
      <c r="AK53" s="118" t="s">
        <v>913</v>
      </c>
      <c r="AL53" s="118" t="s">
        <v>913</v>
      </c>
      <c r="AM53" s="118" t="s">
        <v>913</v>
      </c>
      <c r="AN53" s="118" t="s">
        <v>913</v>
      </c>
      <c r="AO53" s="118" t="s">
        <v>913</v>
      </c>
      <c r="AP53" s="118" t="s">
        <v>913</v>
      </c>
      <c r="AQ53" s="118" t="s">
        <v>913</v>
      </c>
      <c r="AR53" s="118" t="s">
        <v>913</v>
      </c>
      <c r="AS53" s="119">
        <f>'13'!BI54</f>
        <v>0</v>
      </c>
      <c r="AT53" s="118" t="s">
        <v>913</v>
      </c>
      <c r="AU53" s="118" t="s">
        <v>913</v>
      </c>
      <c r="AV53" s="118" t="s">
        <v>913</v>
      </c>
      <c r="AW53" s="118" t="s">
        <v>913</v>
      </c>
      <c r="AX53" s="118" t="s">
        <v>913</v>
      </c>
      <c r="AY53" s="118" t="s">
        <v>913</v>
      </c>
      <c r="AZ53" s="118" t="s">
        <v>913</v>
      </c>
      <c r="BA53" s="118" t="s">
        <v>913</v>
      </c>
      <c r="BB53" s="118" t="s">
        <v>913</v>
      </c>
      <c r="BC53" s="118" t="s">
        <v>913</v>
      </c>
      <c r="BD53" s="118" t="s">
        <v>913</v>
      </c>
      <c r="BE53" s="118" t="s">
        <v>913</v>
      </c>
      <c r="BF53" s="118" t="s">
        <v>913</v>
      </c>
      <c r="BG53" s="118" t="s">
        <v>913</v>
      </c>
      <c r="BH53" s="118" t="s">
        <v>913</v>
      </c>
    </row>
    <row r="54" spans="1:60" ht="21" x14ac:dyDescent="0.25">
      <c r="A54" s="132" t="str">
        <f>'10'!A53</f>
        <v>1.2.2.1.20</v>
      </c>
      <c r="B54" s="133" t="str">
        <f>'10'!B53</f>
        <v>Замена оборудования ОРУ-35кВ секции №2 ГПП-1</v>
      </c>
      <c r="C54" s="95" t="str">
        <f>'13'!C55</f>
        <v>O</v>
      </c>
      <c r="D54" s="118" t="s">
        <v>913</v>
      </c>
      <c r="E54" s="118">
        <f t="shared" si="0"/>
        <v>0</v>
      </c>
      <c r="F54" s="118" t="s">
        <v>913</v>
      </c>
      <c r="G54" s="118" t="s">
        <v>913</v>
      </c>
      <c r="H54" s="118" t="s">
        <v>913</v>
      </c>
      <c r="I54" s="118" t="s">
        <v>913</v>
      </c>
      <c r="J54" s="118" t="s">
        <v>913</v>
      </c>
      <c r="K54" s="118" t="s">
        <v>913</v>
      </c>
      <c r="L54" s="118" t="s">
        <v>913</v>
      </c>
      <c r="M54" s="118" t="s">
        <v>913</v>
      </c>
      <c r="N54" s="118" t="s">
        <v>913</v>
      </c>
      <c r="O54" s="118" t="s">
        <v>913</v>
      </c>
      <c r="P54" s="118" t="s">
        <v>913</v>
      </c>
      <c r="Q54" s="118" t="s">
        <v>913</v>
      </c>
      <c r="R54" s="118" t="s">
        <v>913</v>
      </c>
      <c r="S54" s="118" t="s">
        <v>913</v>
      </c>
      <c r="T54" s="118">
        <f>'13'!AB55</f>
        <v>0</v>
      </c>
      <c r="U54" s="118" t="s">
        <v>913</v>
      </c>
      <c r="V54" s="118" t="s">
        <v>913</v>
      </c>
      <c r="W54" s="118" t="s">
        <v>913</v>
      </c>
      <c r="X54" s="118" t="s">
        <v>913</v>
      </c>
      <c r="Y54" s="118">
        <f>'13'!AI55</f>
        <v>0</v>
      </c>
      <c r="Z54" s="118" t="s">
        <v>913</v>
      </c>
      <c r="AA54" s="118" t="s">
        <v>913</v>
      </c>
      <c r="AB54" s="118" t="s">
        <v>913</v>
      </c>
      <c r="AC54" s="118" t="s">
        <v>913</v>
      </c>
      <c r="AD54" s="118" t="s">
        <v>913</v>
      </c>
      <c r="AE54" s="118" t="s">
        <v>913</v>
      </c>
      <c r="AF54" s="118" t="s">
        <v>913</v>
      </c>
      <c r="AG54" s="118" t="s">
        <v>913</v>
      </c>
      <c r="AH54" s="118" t="s">
        <v>913</v>
      </c>
      <c r="AI54" s="119" t="s">
        <v>913</v>
      </c>
      <c r="AJ54" s="118" t="s">
        <v>913</v>
      </c>
      <c r="AK54" s="118" t="s">
        <v>913</v>
      </c>
      <c r="AL54" s="118" t="s">
        <v>913</v>
      </c>
      <c r="AM54" s="118" t="s">
        <v>913</v>
      </c>
      <c r="AN54" s="118" t="s">
        <v>913</v>
      </c>
      <c r="AO54" s="118" t="s">
        <v>913</v>
      </c>
      <c r="AP54" s="118" t="s">
        <v>913</v>
      </c>
      <c r="AQ54" s="118" t="s">
        <v>913</v>
      </c>
      <c r="AR54" s="118" t="s">
        <v>913</v>
      </c>
      <c r="AS54" s="119">
        <f>'13'!BI55</f>
        <v>0</v>
      </c>
      <c r="AT54" s="118" t="s">
        <v>913</v>
      </c>
      <c r="AU54" s="118" t="s">
        <v>913</v>
      </c>
      <c r="AV54" s="118" t="s">
        <v>913</v>
      </c>
      <c r="AW54" s="118" t="s">
        <v>913</v>
      </c>
      <c r="AX54" s="118" t="s">
        <v>913</v>
      </c>
      <c r="AY54" s="118" t="s">
        <v>913</v>
      </c>
      <c r="AZ54" s="118" t="s">
        <v>913</v>
      </c>
      <c r="BA54" s="118" t="s">
        <v>913</v>
      </c>
      <c r="BB54" s="118" t="s">
        <v>913</v>
      </c>
      <c r="BC54" s="118" t="s">
        <v>913</v>
      </c>
      <c r="BD54" s="118" t="s">
        <v>913</v>
      </c>
      <c r="BE54" s="118" t="s">
        <v>913</v>
      </c>
      <c r="BF54" s="118" t="s">
        <v>913</v>
      </c>
      <c r="BG54" s="118" t="s">
        <v>913</v>
      </c>
      <c r="BH54" s="118" t="s">
        <v>913</v>
      </c>
    </row>
    <row r="55" spans="1:60" ht="21" x14ac:dyDescent="0.25">
      <c r="A55" s="132" t="str">
        <f>'10'!A54</f>
        <v>1.2.2.1.21</v>
      </c>
      <c r="B55" s="133" t="str">
        <f>'10'!B54</f>
        <v>Реконструкция ТП-372 с заменой оборудования и переводом нагрузок</v>
      </c>
      <c r="C55" s="95" t="str">
        <f>'13'!C56</f>
        <v>O</v>
      </c>
      <c r="D55" s="118" t="s">
        <v>913</v>
      </c>
      <c r="E55" s="118">
        <f t="shared" si="0"/>
        <v>0</v>
      </c>
      <c r="F55" s="118" t="s">
        <v>913</v>
      </c>
      <c r="G55" s="118" t="s">
        <v>913</v>
      </c>
      <c r="H55" s="118" t="s">
        <v>913</v>
      </c>
      <c r="I55" s="118" t="s">
        <v>913</v>
      </c>
      <c r="J55" s="118" t="s">
        <v>913</v>
      </c>
      <c r="K55" s="118" t="s">
        <v>913</v>
      </c>
      <c r="L55" s="118" t="s">
        <v>913</v>
      </c>
      <c r="M55" s="118" t="s">
        <v>913</v>
      </c>
      <c r="N55" s="118" t="s">
        <v>913</v>
      </c>
      <c r="O55" s="118" t="s">
        <v>913</v>
      </c>
      <c r="P55" s="118" t="s">
        <v>913</v>
      </c>
      <c r="Q55" s="118" t="s">
        <v>913</v>
      </c>
      <c r="R55" s="118" t="s">
        <v>913</v>
      </c>
      <c r="S55" s="118" t="s">
        <v>913</v>
      </c>
      <c r="T55" s="118">
        <f>'13'!AB56</f>
        <v>0</v>
      </c>
      <c r="U55" s="118" t="s">
        <v>913</v>
      </c>
      <c r="V55" s="118" t="s">
        <v>913</v>
      </c>
      <c r="W55" s="118" t="s">
        <v>913</v>
      </c>
      <c r="X55" s="118" t="s">
        <v>913</v>
      </c>
      <c r="Y55" s="118">
        <f>'13'!AI56</f>
        <v>0</v>
      </c>
      <c r="Z55" s="118" t="s">
        <v>913</v>
      </c>
      <c r="AA55" s="118" t="s">
        <v>913</v>
      </c>
      <c r="AB55" s="118" t="s">
        <v>913</v>
      </c>
      <c r="AC55" s="118" t="s">
        <v>913</v>
      </c>
      <c r="AD55" s="118" t="s">
        <v>913</v>
      </c>
      <c r="AE55" s="118" t="s">
        <v>913</v>
      </c>
      <c r="AF55" s="118" t="s">
        <v>913</v>
      </c>
      <c r="AG55" s="118" t="s">
        <v>913</v>
      </c>
      <c r="AH55" s="118" t="s">
        <v>913</v>
      </c>
      <c r="AI55" s="119" t="s">
        <v>913</v>
      </c>
      <c r="AJ55" s="118" t="s">
        <v>913</v>
      </c>
      <c r="AK55" s="118" t="s">
        <v>913</v>
      </c>
      <c r="AL55" s="118" t="s">
        <v>913</v>
      </c>
      <c r="AM55" s="118" t="s">
        <v>913</v>
      </c>
      <c r="AN55" s="118" t="s">
        <v>913</v>
      </c>
      <c r="AO55" s="118" t="s">
        <v>913</v>
      </c>
      <c r="AP55" s="118" t="s">
        <v>913</v>
      </c>
      <c r="AQ55" s="118" t="s">
        <v>913</v>
      </c>
      <c r="AR55" s="118" t="s">
        <v>913</v>
      </c>
      <c r="AS55" s="119">
        <f>'13'!BI56</f>
        <v>0</v>
      </c>
      <c r="AT55" s="118" t="s">
        <v>913</v>
      </c>
      <c r="AU55" s="118" t="s">
        <v>913</v>
      </c>
      <c r="AV55" s="118" t="s">
        <v>913</v>
      </c>
      <c r="AW55" s="118" t="s">
        <v>913</v>
      </c>
      <c r="AX55" s="118" t="s">
        <v>913</v>
      </c>
      <c r="AY55" s="118" t="s">
        <v>913</v>
      </c>
      <c r="AZ55" s="118" t="s">
        <v>913</v>
      </c>
      <c r="BA55" s="118" t="s">
        <v>913</v>
      </c>
      <c r="BB55" s="118" t="s">
        <v>913</v>
      </c>
      <c r="BC55" s="118" t="s">
        <v>913</v>
      </c>
      <c r="BD55" s="118" t="s">
        <v>913</v>
      </c>
      <c r="BE55" s="118" t="s">
        <v>913</v>
      </c>
      <c r="BF55" s="118" t="s">
        <v>913</v>
      </c>
      <c r="BG55" s="118" t="s">
        <v>913</v>
      </c>
      <c r="BH55" s="118" t="s">
        <v>913</v>
      </c>
    </row>
    <row r="56" spans="1:60" ht="21" x14ac:dyDescent="0.25">
      <c r="A56" s="132" t="str">
        <f>'10'!A55</f>
        <v>1.2.2.1.22</v>
      </c>
      <c r="B56" s="133" t="str">
        <f>'10'!B55</f>
        <v>Установка КТП взамен существующей КТП-150 с переводом нагрузок</v>
      </c>
      <c r="C56" s="95" t="str">
        <f>'13'!C57</f>
        <v>O</v>
      </c>
      <c r="D56" s="118" t="s">
        <v>913</v>
      </c>
      <c r="E56" s="118">
        <f t="shared" si="0"/>
        <v>0</v>
      </c>
      <c r="F56" s="118" t="s">
        <v>913</v>
      </c>
      <c r="G56" s="118" t="s">
        <v>913</v>
      </c>
      <c r="H56" s="118" t="s">
        <v>913</v>
      </c>
      <c r="I56" s="118" t="s">
        <v>913</v>
      </c>
      <c r="J56" s="118" t="s">
        <v>913</v>
      </c>
      <c r="K56" s="118" t="s">
        <v>913</v>
      </c>
      <c r="L56" s="118" t="s">
        <v>913</v>
      </c>
      <c r="M56" s="118" t="s">
        <v>913</v>
      </c>
      <c r="N56" s="118" t="s">
        <v>913</v>
      </c>
      <c r="O56" s="118" t="s">
        <v>913</v>
      </c>
      <c r="P56" s="118" t="s">
        <v>913</v>
      </c>
      <c r="Q56" s="118" t="s">
        <v>913</v>
      </c>
      <c r="R56" s="118" t="s">
        <v>913</v>
      </c>
      <c r="S56" s="118" t="s">
        <v>913</v>
      </c>
      <c r="T56" s="118">
        <f>'13'!AB57</f>
        <v>0</v>
      </c>
      <c r="U56" s="118" t="s">
        <v>913</v>
      </c>
      <c r="V56" s="118" t="s">
        <v>913</v>
      </c>
      <c r="W56" s="118" t="s">
        <v>913</v>
      </c>
      <c r="X56" s="118" t="s">
        <v>913</v>
      </c>
      <c r="Y56" s="118">
        <f>'13'!AI57</f>
        <v>0</v>
      </c>
      <c r="Z56" s="118" t="s">
        <v>913</v>
      </c>
      <c r="AA56" s="118" t="s">
        <v>913</v>
      </c>
      <c r="AB56" s="118" t="s">
        <v>913</v>
      </c>
      <c r="AC56" s="118" t="s">
        <v>913</v>
      </c>
      <c r="AD56" s="118" t="s">
        <v>913</v>
      </c>
      <c r="AE56" s="118" t="s">
        <v>913</v>
      </c>
      <c r="AF56" s="118" t="s">
        <v>913</v>
      </c>
      <c r="AG56" s="118" t="s">
        <v>913</v>
      </c>
      <c r="AH56" s="118" t="s">
        <v>913</v>
      </c>
      <c r="AI56" s="119" t="s">
        <v>913</v>
      </c>
      <c r="AJ56" s="118" t="s">
        <v>913</v>
      </c>
      <c r="AK56" s="118" t="s">
        <v>913</v>
      </c>
      <c r="AL56" s="118" t="s">
        <v>913</v>
      </c>
      <c r="AM56" s="118" t="s">
        <v>913</v>
      </c>
      <c r="AN56" s="118" t="s">
        <v>913</v>
      </c>
      <c r="AO56" s="118" t="s">
        <v>913</v>
      </c>
      <c r="AP56" s="118" t="s">
        <v>913</v>
      </c>
      <c r="AQ56" s="118" t="s">
        <v>913</v>
      </c>
      <c r="AR56" s="118" t="s">
        <v>913</v>
      </c>
      <c r="AS56" s="119">
        <f>'13'!BI57</f>
        <v>0</v>
      </c>
      <c r="AT56" s="118" t="s">
        <v>913</v>
      </c>
      <c r="AU56" s="118" t="s">
        <v>913</v>
      </c>
      <c r="AV56" s="118" t="s">
        <v>913</v>
      </c>
      <c r="AW56" s="118" t="s">
        <v>913</v>
      </c>
      <c r="AX56" s="118" t="s">
        <v>913</v>
      </c>
      <c r="AY56" s="118" t="s">
        <v>913</v>
      </c>
      <c r="AZ56" s="118" t="s">
        <v>913</v>
      </c>
      <c r="BA56" s="118" t="s">
        <v>913</v>
      </c>
      <c r="BB56" s="118" t="s">
        <v>913</v>
      </c>
      <c r="BC56" s="118" t="s">
        <v>913</v>
      </c>
      <c r="BD56" s="118" t="s">
        <v>913</v>
      </c>
      <c r="BE56" s="118" t="s">
        <v>913</v>
      </c>
      <c r="BF56" s="118" t="s">
        <v>913</v>
      </c>
      <c r="BG56" s="118" t="s">
        <v>913</v>
      </c>
      <c r="BH56" s="118" t="s">
        <v>913</v>
      </c>
    </row>
    <row r="57" spans="1:60" ht="21" x14ac:dyDescent="0.25">
      <c r="A57" s="132" t="str">
        <f>'10'!A56</f>
        <v>1.2.2.2</v>
      </c>
      <c r="B57" s="133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95" t="str">
        <f>'13'!C58</f>
        <v>M-O</v>
      </c>
      <c r="D57" s="118" t="s">
        <v>913</v>
      </c>
      <c r="E57" s="118">
        <f t="shared" si="0"/>
        <v>4.2300000000000004</v>
      </c>
      <c r="F57" s="118" t="s">
        <v>913</v>
      </c>
      <c r="G57" s="118" t="s">
        <v>913</v>
      </c>
      <c r="H57" s="118" t="s">
        <v>913</v>
      </c>
      <c r="I57" s="118" t="s">
        <v>913</v>
      </c>
      <c r="J57" s="118" t="s">
        <v>913</v>
      </c>
      <c r="K57" s="118" t="s">
        <v>913</v>
      </c>
      <c r="L57" s="118" t="s">
        <v>913</v>
      </c>
      <c r="M57" s="118" t="s">
        <v>913</v>
      </c>
      <c r="N57" s="118" t="s">
        <v>913</v>
      </c>
      <c r="O57" s="118" t="s">
        <v>913</v>
      </c>
      <c r="P57" s="118" t="s">
        <v>913</v>
      </c>
      <c r="Q57" s="118" t="s">
        <v>913</v>
      </c>
      <c r="R57" s="118" t="s">
        <v>913</v>
      </c>
      <c r="S57" s="118" t="s">
        <v>913</v>
      </c>
      <c r="T57" s="118">
        <f>'13'!AB58</f>
        <v>4.2300000000000004</v>
      </c>
      <c r="U57" s="118" t="s">
        <v>913</v>
      </c>
      <c r="V57" s="118" t="s">
        <v>913</v>
      </c>
      <c r="W57" s="118" t="s">
        <v>913</v>
      </c>
      <c r="X57" s="118" t="s">
        <v>913</v>
      </c>
      <c r="Y57" s="118">
        <f>'13'!AI58</f>
        <v>0</v>
      </c>
      <c r="Z57" s="118" t="s">
        <v>913</v>
      </c>
      <c r="AA57" s="118" t="s">
        <v>913</v>
      </c>
      <c r="AB57" s="118" t="s">
        <v>913</v>
      </c>
      <c r="AC57" s="118" t="s">
        <v>913</v>
      </c>
      <c r="AD57" s="118" t="s">
        <v>913</v>
      </c>
      <c r="AE57" s="118" t="s">
        <v>913</v>
      </c>
      <c r="AF57" s="118" t="s">
        <v>913</v>
      </c>
      <c r="AG57" s="118" t="s">
        <v>913</v>
      </c>
      <c r="AH57" s="118" t="s">
        <v>913</v>
      </c>
      <c r="AI57" s="119">
        <f>'13'!AW58</f>
        <v>3.03</v>
      </c>
      <c r="AJ57" s="118" t="s">
        <v>913</v>
      </c>
      <c r="AK57" s="118" t="s">
        <v>913</v>
      </c>
      <c r="AL57" s="118" t="s">
        <v>913</v>
      </c>
      <c r="AM57" s="118" t="s">
        <v>913</v>
      </c>
      <c r="AN57" s="342">
        <f>'13'!BD58</f>
        <v>0</v>
      </c>
      <c r="AO57" s="118" t="s">
        <v>913</v>
      </c>
      <c r="AP57" s="118" t="s">
        <v>913</v>
      </c>
      <c r="AQ57" s="118" t="s">
        <v>913</v>
      </c>
      <c r="AR57" s="118" t="s">
        <v>913</v>
      </c>
      <c r="AS57" s="119">
        <f>'13'!BI58</f>
        <v>0</v>
      </c>
      <c r="AT57" s="118" t="s">
        <v>913</v>
      </c>
      <c r="AU57" s="118" t="s">
        <v>913</v>
      </c>
      <c r="AV57" s="118" t="s">
        <v>913</v>
      </c>
      <c r="AW57" s="118" t="s">
        <v>913</v>
      </c>
      <c r="AX57" s="118" t="s">
        <v>913</v>
      </c>
      <c r="AY57" s="118" t="s">
        <v>913</v>
      </c>
      <c r="AZ57" s="118" t="s">
        <v>913</v>
      </c>
      <c r="BA57" s="118" t="s">
        <v>913</v>
      </c>
      <c r="BB57" s="118" t="s">
        <v>913</v>
      </c>
      <c r="BC57" s="118" t="s">
        <v>913</v>
      </c>
      <c r="BD57" s="118" t="s">
        <v>913</v>
      </c>
      <c r="BE57" s="118" t="s">
        <v>913</v>
      </c>
      <c r="BF57" s="118" t="s">
        <v>913</v>
      </c>
      <c r="BG57" s="118" t="s">
        <v>913</v>
      </c>
      <c r="BH57" s="118" t="s">
        <v>913</v>
      </c>
    </row>
    <row r="58" spans="1:60" ht="21" x14ac:dyDescent="0.25">
      <c r="A58" s="132" t="str">
        <f>'10'!A57</f>
        <v>1.2.2.2.1</v>
      </c>
      <c r="B58" s="133" t="str">
        <f>'10'!B57</f>
        <v>Замена силовых трансформаторов со сроком службы 30 и более лет</v>
      </c>
      <c r="C58" s="95" t="str">
        <f>'13'!C59</f>
        <v>M-O</v>
      </c>
      <c r="D58" s="118" t="s">
        <v>913</v>
      </c>
      <c r="E58" s="118">
        <f t="shared" si="0"/>
        <v>4.2300000000000004</v>
      </c>
      <c r="F58" s="118" t="s">
        <v>913</v>
      </c>
      <c r="G58" s="118" t="s">
        <v>913</v>
      </c>
      <c r="H58" s="118" t="s">
        <v>913</v>
      </c>
      <c r="I58" s="118" t="s">
        <v>913</v>
      </c>
      <c r="J58" s="118" t="s">
        <v>913</v>
      </c>
      <c r="K58" s="118" t="s">
        <v>913</v>
      </c>
      <c r="L58" s="118" t="s">
        <v>913</v>
      </c>
      <c r="M58" s="118" t="s">
        <v>913</v>
      </c>
      <c r="N58" s="118" t="s">
        <v>913</v>
      </c>
      <c r="O58" s="118" t="s">
        <v>913</v>
      </c>
      <c r="P58" s="118" t="s">
        <v>913</v>
      </c>
      <c r="Q58" s="118" t="s">
        <v>913</v>
      </c>
      <c r="R58" s="118" t="s">
        <v>913</v>
      </c>
      <c r="S58" s="118" t="s">
        <v>913</v>
      </c>
      <c r="T58" s="118">
        <f>'13'!AB59</f>
        <v>4.2300000000000004</v>
      </c>
      <c r="U58" s="118" t="s">
        <v>913</v>
      </c>
      <c r="V58" s="118" t="s">
        <v>913</v>
      </c>
      <c r="W58" s="118" t="s">
        <v>913</v>
      </c>
      <c r="X58" s="118" t="s">
        <v>913</v>
      </c>
      <c r="Y58" s="118">
        <f>'13'!AI59</f>
        <v>0</v>
      </c>
      <c r="Z58" s="118" t="s">
        <v>913</v>
      </c>
      <c r="AA58" s="118" t="s">
        <v>913</v>
      </c>
      <c r="AB58" s="118" t="s">
        <v>913</v>
      </c>
      <c r="AC58" s="118" t="s">
        <v>913</v>
      </c>
      <c r="AD58" s="118" t="s">
        <v>913</v>
      </c>
      <c r="AE58" s="118" t="s">
        <v>913</v>
      </c>
      <c r="AF58" s="118" t="s">
        <v>913</v>
      </c>
      <c r="AG58" s="118" t="s">
        <v>913</v>
      </c>
      <c r="AH58" s="118" t="s">
        <v>913</v>
      </c>
      <c r="AI58" s="119">
        <f>'13'!AW59</f>
        <v>3.03</v>
      </c>
      <c r="AJ58" s="118" t="s">
        <v>913</v>
      </c>
      <c r="AK58" s="118" t="s">
        <v>913</v>
      </c>
      <c r="AL58" s="118" t="s">
        <v>913</v>
      </c>
      <c r="AM58" s="118" t="s">
        <v>913</v>
      </c>
      <c r="AN58" s="342">
        <f>'13'!BD59</f>
        <v>0</v>
      </c>
      <c r="AO58" s="118" t="s">
        <v>913</v>
      </c>
      <c r="AP58" s="118" t="s">
        <v>913</v>
      </c>
      <c r="AQ58" s="118" t="s">
        <v>913</v>
      </c>
      <c r="AR58" s="118" t="s">
        <v>913</v>
      </c>
      <c r="AS58" s="119">
        <f>'13'!BI59</f>
        <v>0</v>
      </c>
      <c r="AT58" s="118" t="s">
        <v>913</v>
      </c>
      <c r="AU58" s="118" t="s">
        <v>913</v>
      </c>
      <c r="AV58" s="118" t="s">
        <v>913</v>
      </c>
      <c r="AW58" s="118" t="s">
        <v>913</v>
      </c>
      <c r="AX58" s="118" t="s">
        <v>913</v>
      </c>
      <c r="AY58" s="118" t="s">
        <v>913</v>
      </c>
      <c r="AZ58" s="118" t="s">
        <v>913</v>
      </c>
      <c r="BA58" s="118" t="s">
        <v>913</v>
      </c>
      <c r="BB58" s="118" t="s">
        <v>913</v>
      </c>
      <c r="BC58" s="118" t="s">
        <v>913</v>
      </c>
      <c r="BD58" s="118" t="s">
        <v>913</v>
      </c>
      <c r="BE58" s="118" t="s">
        <v>913</v>
      </c>
      <c r="BF58" s="118" t="s">
        <v>913</v>
      </c>
      <c r="BG58" s="118" t="s">
        <v>913</v>
      </c>
      <c r="BH58" s="118" t="s">
        <v>913</v>
      </c>
    </row>
    <row r="59" spans="1:60" ht="21" x14ac:dyDescent="0.25">
      <c r="A59" s="132" t="str">
        <f>'10'!A58</f>
        <v>1.2.3.</v>
      </c>
      <c r="B59" s="133" t="str">
        <f>'10'!B58</f>
        <v>Реконструкция, модернизация, техническое перевооружение линий электропередачи, всего, в том числе:</v>
      </c>
      <c r="C59" s="95" t="str">
        <f>'13'!C60</f>
        <v>N-O</v>
      </c>
      <c r="D59" s="118" t="s">
        <v>913</v>
      </c>
      <c r="E59" s="118">
        <f t="shared" si="0"/>
        <v>0</v>
      </c>
      <c r="F59" s="118" t="s">
        <v>913</v>
      </c>
      <c r="G59" s="118" t="s">
        <v>913</v>
      </c>
      <c r="H59" s="118" t="s">
        <v>913</v>
      </c>
      <c r="I59" s="118" t="s">
        <v>913</v>
      </c>
      <c r="J59" s="118" t="s">
        <v>913</v>
      </c>
      <c r="K59" s="118" t="s">
        <v>913</v>
      </c>
      <c r="L59" s="118" t="s">
        <v>913</v>
      </c>
      <c r="M59" s="118" t="s">
        <v>913</v>
      </c>
      <c r="N59" s="118" t="s">
        <v>913</v>
      </c>
      <c r="O59" s="118" t="s">
        <v>913</v>
      </c>
      <c r="P59" s="118" t="s">
        <v>913</v>
      </c>
      <c r="Q59" s="118" t="s">
        <v>913</v>
      </c>
      <c r="R59" s="118" t="s">
        <v>913</v>
      </c>
      <c r="S59" s="118" t="s">
        <v>913</v>
      </c>
      <c r="T59" s="118">
        <f>'13'!AB60</f>
        <v>0</v>
      </c>
      <c r="U59" s="118" t="s">
        <v>913</v>
      </c>
      <c r="V59" s="340">
        <f>'13'!AD60</f>
        <v>0.35</v>
      </c>
      <c r="W59" s="118" t="s">
        <v>913</v>
      </c>
      <c r="X59" s="118" t="s">
        <v>913</v>
      </c>
      <c r="Y59" s="118">
        <f>'13'!AI60</f>
        <v>0</v>
      </c>
      <c r="Z59" s="118" t="s">
        <v>913</v>
      </c>
      <c r="AA59" s="118" t="s">
        <v>913</v>
      </c>
      <c r="AB59" s="118" t="s">
        <v>913</v>
      </c>
      <c r="AC59" s="118" t="s">
        <v>913</v>
      </c>
      <c r="AD59" s="118" t="s">
        <v>913</v>
      </c>
      <c r="AE59" s="118" t="s">
        <v>913</v>
      </c>
      <c r="AF59" s="118" t="s">
        <v>913</v>
      </c>
      <c r="AG59" s="118" t="s">
        <v>913</v>
      </c>
      <c r="AH59" s="118" t="s">
        <v>913</v>
      </c>
      <c r="AI59" s="119" t="s">
        <v>913</v>
      </c>
      <c r="AJ59" s="118" t="s">
        <v>913</v>
      </c>
      <c r="AK59" s="118" t="s">
        <v>913</v>
      </c>
      <c r="AL59" s="118" t="s">
        <v>913</v>
      </c>
      <c r="AM59" s="118" t="s">
        <v>913</v>
      </c>
      <c r="AN59" s="118" t="s">
        <v>913</v>
      </c>
      <c r="AO59" s="118" t="s">
        <v>913</v>
      </c>
      <c r="AP59" s="118" t="s">
        <v>913</v>
      </c>
      <c r="AQ59" s="118" t="s">
        <v>913</v>
      </c>
      <c r="AR59" s="118" t="s">
        <v>913</v>
      </c>
      <c r="AS59" s="119">
        <f>'13'!BI60</f>
        <v>0</v>
      </c>
      <c r="AT59" s="118" t="s">
        <v>913</v>
      </c>
      <c r="AU59" s="118" t="s">
        <v>913</v>
      </c>
      <c r="AV59" s="118" t="s">
        <v>913</v>
      </c>
      <c r="AW59" s="118" t="s">
        <v>913</v>
      </c>
      <c r="AX59" s="118" t="s">
        <v>913</v>
      </c>
      <c r="AY59" s="118" t="s">
        <v>913</v>
      </c>
      <c r="AZ59" s="118" t="s">
        <v>913</v>
      </c>
      <c r="BA59" s="118" t="s">
        <v>913</v>
      </c>
      <c r="BB59" s="118" t="s">
        <v>913</v>
      </c>
      <c r="BC59" s="118" t="s">
        <v>913</v>
      </c>
      <c r="BD59" s="118" t="s">
        <v>913</v>
      </c>
      <c r="BE59" s="118" t="s">
        <v>913</v>
      </c>
      <c r="BF59" s="118" t="s">
        <v>913</v>
      </c>
      <c r="BG59" s="118" t="s">
        <v>913</v>
      </c>
      <c r="BH59" s="118" t="s">
        <v>913</v>
      </c>
    </row>
    <row r="60" spans="1:60" ht="21" x14ac:dyDescent="0.25">
      <c r="A60" s="132" t="str">
        <f>'10'!A59</f>
        <v>1.2.3.1.</v>
      </c>
      <c r="B60" s="133" t="str">
        <f>'10'!B59</f>
        <v>Реконструкция линий электропередачи, всего, в том числе:</v>
      </c>
      <c r="C60" s="95" t="str">
        <f>'13'!C61</f>
        <v>N-O</v>
      </c>
      <c r="D60" s="118" t="s">
        <v>913</v>
      </c>
      <c r="E60" s="118">
        <f t="shared" si="0"/>
        <v>0</v>
      </c>
      <c r="F60" s="118" t="s">
        <v>913</v>
      </c>
      <c r="G60" s="118" t="s">
        <v>913</v>
      </c>
      <c r="H60" s="118" t="s">
        <v>913</v>
      </c>
      <c r="I60" s="118" t="s">
        <v>913</v>
      </c>
      <c r="J60" s="118" t="s">
        <v>913</v>
      </c>
      <c r="K60" s="118" t="s">
        <v>913</v>
      </c>
      <c r="L60" s="118" t="s">
        <v>913</v>
      </c>
      <c r="M60" s="118" t="s">
        <v>913</v>
      </c>
      <c r="N60" s="118" t="s">
        <v>913</v>
      </c>
      <c r="O60" s="118" t="s">
        <v>913</v>
      </c>
      <c r="P60" s="118" t="s">
        <v>913</v>
      </c>
      <c r="Q60" s="118" t="s">
        <v>913</v>
      </c>
      <c r="R60" s="118" t="s">
        <v>913</v>
      </c>
      <c r="S60" s="118" t="s">
        <v>913</v>
      </c>
      <c r="T60" s="118">
        <f>'13'!AB61</f>
        <v>0</v>
      </c>
      <c r="U60" s="118" t="s">
        <v>913</v>
      </c>
      <c r="V60" s="340">
        <f>'13'!AD61</f>
        <v>0.35</v>
      </c>
      <c r="W60" s="118" t="s">
        <v>913</v>
      </c>
      <c r="X60" s="118" t="s">
        <v>913</v>
      </c>
      <c r="Y60" s="118">
        <f>'13'!AI61</f>
        <v>0</v>
      </c>
      <c r="Z60" s="118" t="s">
        <v>913</v>
      </c>
      <c r="AA60" s="118" t="s">
        <v>913</v>
      </c>
      <c r="AB60" s="118" t="s">
        <v>913</v>
      </c>
      <c r="AC60" s="118" t="s">
        <v>913</v>
      </c>
      <c r="AD60" s="118" t="s">
        <v>913</v>
      </c>
      <c r="AE60" s="118" t="s">
        <v>913</v>
      </c>
      <c r="AF60" s="118" t="s">
        <v>913</v>
      </c>
      <c r="AG60" s="118" t="s">
        <v>913</v>
      </c>
      <c r="AH60" s="119" t="s">
        <v>913</v>
      </c>
      <c r="AI60" s="119" t="s">
        <v>913</v>
      </c>
      <c r="AJ60" s="118" t="s">
        <v>913</v>
      </c>
      <c r="AK60" s="118" t="s">
        <v>913</v>
      </c>
      <c r="AL60" s="118" t="s">
        <v>913</v>
      </c>
      <c r="AM60" s="118" t="s">
        <v>913</v>
      </c>
      <c r="AN60" s="118" t="s">
        <v>913</v>
      </c>
      <c r="AO60" s="118" t="s">
        <v>913</v>
      </c>
      <c r="AP60" s="118" t="s">
        <v>913</v>
      </c>
      <c r="AQ60" s="118" t="s">
        <v>913</v>
      </c>
      <c r="AR60" s="118" t="s">
        <v>913</v>
      </c>
      <c r="AS60" s="119">
        <f>'13'!BI61</f>
        <v>0</v>
      </c>
      <c r="AT60" s="118" t="s">
        <v>913</v>
      </c>
      <c r="AU60" s="118" t="s">
        <v>913</v>
      </c>
      <c r="AV60" s="118" t="s">
        <v>913</v>
      </c>
      <c r="AW60" s="118" t="s">
        <v>913</v>
      </c>
      <c r="AX60" s="118" t="s">
        <v>913</v>
      </c>
      <c r="AY60" s="118" t="s">
        <v>913</v>
      </c>
      <c r="AZ60" s="118" t="s">
        <v>913</v>
      </c>
      <c r="BA60" s="118" t="s">
        <v>913</v>
      </c>
      <c r="BB60" s="118" t="s">
        <v>913</v>
      </c>
      <c r="BC60" s="118" t="s">
        <v>913</v>
      </c>
      <c r="BD60" s="118" t="s">
        <v>913</v>
      </c>
      <c r="BE60" s="118" t="s">
        <v>913</v>
      </c>
      <c r="BF60" s="118" t="s">
        <v>913</v>
      </c>
      <c r="BG60" s="118" t="s">
        <v>913</v>
      </c>
      <c r="BH60" s="118" t="s">
        <v>913</v>
      </c>
    </row>
    <row r="61" spans="1:60" ht="21" x14ac:dyDescent="0.25">
      <c r="A61" s="132" t="str">
        <f>'10'!A60</f>
        <v>1.2.3.1.1.</v>
      </c>
      <c r="B61" s="133" t="str">
        <f>'10'!B60</f>
        <v>Реконструкция КВЛ-6кВ ТП-95-ТП-26 путем замены участка ВЛ-6кВ на КЛ-6кВ, используя метод ГНБ</v>
      </c>
      <c r="C61" s="95" t="str">
        <f>'13'!C62</f>
        <v>N</v>
      </c>
      <c r="D61" s="118" t="s">
        <v>913</v>
      </c>
      <c r="E61" s="118">
        <f t="shared" si="0"/>
        <v>0</v>
      </c>
      <c r="F61" s="118" t="s">
        <v>913</v>
      </c>
      <c r="G61" s="118" t="s">
        <v>913</v>
      </c>
      <c r="H61" s="118" t="s">
        <v>913</v>
      </c>
      <c r="I61" s="118" t="s">
        <v>913</v>
      </c>
      <c r="J61" s="118" t="s">
        <v>913</v>
      </c>
      <c r="K61" s="118" t="s">
        <v>913</v>
      </c>
      <c r="L61" s="118" t="s">
        <v>913</v>
      </c>
      <c r="M61" s="118" t="s">
        <v>913</v>
      </c>
      <c r="N61" s="118" t="s">
        <v>913</v>
      </c>
      <c r="O61" s="118" t="s">
        <v>913</v>
      </c>
      <c r="P61" s="118" t="s">
        <v>913</v>
      </c>
      <c r="Q61" s="118" t="s">
        <v>913</v>
      </c>
      <c r="R61" s="118" t="s">
        <v>913</v>
      </c>
      <c r="S61" s="118" t="s">
        <v>913</v>
      </c>
      <c r="T61" s="118">
        <f>'13'!AB62</f>
        <v>0</v>
      </c>
      <c r="U61" s="118" t="s">
        <v>913</v>
      </c>
      <c r="V61" s="340">
        <f>'13'!AD62</f>
        <v>0.35</v>
      </c>
      <c r="W61" s="118" t="s">
        <v>913</v>
      </c>
      <c r="X61" s="118" t="s">
        <v>913</v>
      </c>
      <c r="Y61" s="118">
        <f>'13'!AI62</f>
        <v>0</v>
      </c>
      <c r="Z61" s="118" t="s">
        <v>913</v>
      </c>
      <c r="AA61" s="118" t="s">
        <v>913</v>
      </c>
      <c r="AB61" s="118" t="s">
        <v>913</v>
      </c>
      <c r="AC61" s="118" t="s">
        <v>913</v>
      </c>
      <c r="AD61" s="118" t="s">
        <v>913</v>
      </c>
      <c r="AE61" s="118" t="s">
        <v>913</v>
      </c>
      <c r="AF61" s="118" t="s">
        <v>913</v>
      </c>
      <c r="AG61" s="118" t="s">
        <v>913</v>
      </c>
      <c r="AH61" s="119" t="s">
        <v>913</v>
      </c>
      <c r="AI61" s="119" t="s">
        <v>913</v>
      </c>
      <c r="AJ61" s="118" t="s">
        <v>913</v>
      </c>
      <c r="AK61" s="118" t="s">
        <v>913</v>
      </c>
      <c r="AL61" s="118" t="s">
        <v>913</v>
      </c>
      <c r="AM61" s="118" t="s">
        <v>913</v>
      </c>
      <c r="AN61" s="118" t="s">
        <v>913</v>
      </c>
      <c r="AO61" s="118" t="s">
        <v>913</v>
      </c>
      <c r="AP61" s="118" t="s">
        <v>913</v>
      </c>
      <c r="AQ61" s="118" t="s">
        <v>913</v>
      </c>
      <c r="AR61" s="118" t="s">
        <v>913</v>
      </c>
      <c r="AS61" s="119">
        <f>'13'!BI62</f>
        <v>0</v>
      </c>
      <c r="AT61" s="118" t="s">
        <v>913</v>
      </c>
      <c r="AU61" s="118" t="s">
        <v>913</v>
      </c>
      <c r="AV61" s="118" t="s">
        <v>913</v>
      </c>
      <c r="AW61" s="118" t="s">
        <v>913</v>
      </c>
      <c r="AX61" s="118" t="s">
        <v>913</v>
      </c>
      <c r="AY61" s="118" t="s">
        <v>913</v>
      </c>
      <c r="AZ61" s="118" t="s">
        <v>913</v>
      </c>
      <c r="BA61" s="118" t="s">
        <v>913</v>
      </c>
      <c r="BB61" s="118" t="s">
        <v>913</v>
      </c>
      <c r="BC61" s="118" t="s">
        <v>913</v>
      </c>
      <c r="BD61" s="118" t="s">
        <v>913</v>
      </c>
      <c r="BE61" s="118" t="s">
        <v>913</v>
      </c>
      <c r="BF61" s="118" t="s">
        <v>913</v>
      </c>
      <c r="BG61" s="118" t="s">
        <v>913</v>
      </c>
      <c r="BH61" s="118" t="s">
        <v>913</v>
      </c>
    </row>
    <row r="62" spans="1:60" ht="21" x14ac:dyDescent="0.25">
      <c r="A62" s="132" t="str">
        <f>'10'!A61</f>
        <v>1.2.3.1.2.</v>
      </c>
      <c r="B62" s="133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95" t="str">
        <f>'13'!C63</f>
        <v>N</v>
      </c>
      <c r="D62" s="118" t="s">
        <v>913</v>
      </c>
      <c r="E62" s="118">
        <f t="shared" si="0"/>
        <v>0</v>
      </c>
      <c r="F62" s="118" t="s">
        <v>913</v>
      </c>
      <c r="G62" s="118" t="s">
        <v>913</v>
      </c>
      <c r="H62" s="118" t="s">
        <v>913</v>
      </c>
      <c r="I62" s="118" t="s">
        <v>913</v>
      </c>
      <c r="J62" s="118" t="s">
        <v>913</v>
      </c>
      <c r="K62" s="118" t="s">
        <v>913</v>
      </c>
      <c r="L62" s="118" t="s">
        <v>913</v>
      </c>
      <c r="M62" s="118" t="s">
        <v>913</v>
      </c>
      <c r="N62" s="118" t="s">
        <v>913</v>
      </c>
      <c r="O62" s="118" t="s">
        <v>913</v>
      </c>
      <c r="P62" s="118" t="s">
        <v>913</v>
      </c>
      <c r="Q62" s="118" t="s">
        <v>913</v>
      </c>
      <c r="R62" s="118" t="s">
        <v>913</v>
      </c>
      <c r="S62" s="118" t="s">
        <v>913</v>
      </c>
      <c r="T62" s="118">
        <f>'13'!AB63</f>
        <v>0</v>
      </c>
      <c r="U62" s="118" t="s">
        <v>913</v>
      </c>
      <c r="V62" s="118" t="s">
        <v>913</v>
      </c>
      <c r="W62" s="118" t="s">
        <v>913</v>
      </c>
      <c r="X62" s="118" t="s">
        <v>913</v>
      </c>
      <c r="Y62" s="118">
        <f>'13'!AI63</f>
        <v>0</v>
      </c>
      <c r="Z62" s="118" t="s">
        <v>913</v>
      </c>
      <c r="AA62" s="118" t="s">
        <v>913</v>
      </c>
      <c r="AB62" s="118" t="s">
        <v>913</v>
      </c>
      <c r="AC62" s="118" t="s">
        <v>913</v>
      </c>
      <c r="AD62" s="118" t="s">
        <v>913</v>
      </c>
      <c r="AE62" s="118" t="s">
        <v>913</v>
      </c>
      <c r="AF62" s="118" t="s">
        <v>913</v>
      </c>
      <c r="AG62" s="118" t="s">
        <v>913</v>
      </c>
      <c r="AH62" s="119" t="s">
        <v>913</v>
      </c>
      <c r="AI62" s="119" t="s">
        <v>913</v>
      </c>
      <c r="AJ62" s="118" t="s">
        <v>913</v>
      </c>
      <c r="AK62" s="118" t="s">
        <v>913</v>
      </c>
      <c r="AL62" s="118" t="s">
        <v>913</v>
      </c>
      <c r="AM62" s="118" t="s">
        <v>913</v>
      </c>
      <c r="AN62" s="118" t="s">
        <v>913</v>
      </c>
      <c r="AO62" s="118" t="s">
        <v>913</v>
      </c>
      <c r="AP62" s="118" t="s">
        <v>913</v>
      </c>
      <c r="AQ62" s="118" t="s">
        <v>913</v>
      </c>
      <c r="AR62" s="118" t="s">
        <v>913</v>
      </c>
      <c r="AS62" s="119">
        <f>'13'!BI63</f>
        <v>0</v>
      </c>
      <c r="AT62" s="118" t="s">
        <v>913</v>
      </c>
      <c r="AU62" s="118" t="s">
        <v>913</v>
      </c>
      <c r="AV62" s="118" t="s">
        <v>913</v>
      </c>
      <c r="AW62" s="118" t="s">
        <v>913</v>
      </c>
      <c r="AX62" s="118" t="s">
        <v>913</v>
      </c>
      <c r="AY62" s="118" t="s">
        <v>913</v>
      </c>
      <c r="AZ62" s="118" t="s">
        <v>913</v>
      </c>
      <c r="BA62" s="118" t="s">
        <v>913</v>
      </c>
      <c r="BB62" s="118" t="s">
        <v>913</v>
      </c>
      <c r="BC62" s="118" t="s">
        <v>913</v>
      </c>
      <c r="BD62" s="118" t="s">
        <v>913</v>
      </c>
      <c r="BE62" s="118" t="s">
        <v>913</v>
      </c>
      <c r="BF62" s="118" t="s">
        <v>913</v>
      </c>
      <c r="BG62" s="118" t="s">
        <v>913</v>
      </c>
      <c r="BH62" s="118" t="s">
        <v>913</v>
      </c>
    </row>
    <row r="63" spans="1:60" ht="21" x14ac:dyDescent="0.25">
      <c r="A63" s="132" t="str">
        <f>'10'!A62</f>
        <v>1.2.3.1.3.</v>
      </c>
      <c r="B63" s="133" t="str">
        <f>'10'!B62</f>
        <v>Реконструкция ВЛ-6кВ ТП-112-ТП-166 с заменой провода и опор</v>
      </c>
      <c r="C63" s="95" t="str">
        <f>'13'!C64</f>
        <v>O</v>
      </c>
      <c r="D63" s="118" t="s">
        <v>913</v>
      </c>
      <c r="E63" s="118">
        <f t="shared" si="0"/>
        <v>0</v>
      </c>
      <c r="F63" s="118" t="s">
        <v>913</v>
      </c>
      <c r="G63" s="118" t="s">
        <v>913</v>
      </c>
      <c r="H63" s="118" t="s">
        <v>913</v>
      </c>
      <c r="I63" s="118" t="s">
        <v>913</v>
      </c>
      <c r="J63" s="118" t="s">
        <v>913</v>
      </c>
      <c r="K63" s="118" t="s">
        <v>913</v>
      </c>
      <c r="L63" s="118" t="s">
        <v>913</v>
      </c>
      <c r="M63" s="118" t="s">
        <v>913</v>
      </c>
      <c r="N63" s="118" t="s">
        <v>913</v>
      </c>
      <c r="O63" s="118" t="s">
        <v>913</v>
      </c>
      <c r="P63" s="118" t="s">
        <v>913</v>
      </c>
      <c r="Q63" s="118" t="s">
        <v>913</v>
      </c>
      <c r="R63" s="118" t="s">
        <v>913</v>
      </c>
      <c r="S63" s="118" t="s">
        <v>913</v>
      </c>
      <c r="T63" s="118">
        <f>'13'!AB64</f>
        <v>0</v>
      </c>
      <c r="U63" s="118" t="s">
        <v>913</v>
      </c>
      <c r="V63" s="118" t="s">
        <v>913</v>
      </c>
      <c r="W63" s="118" t="s">
        <v>913</v>
      </c>
      <c r="X63" s="118" t="s">
        <v>913</v>
      </c>
      <c r="Y63" s="118">
        <f>'13'!AI64</f>
        <v>0</v>
      </c>
      <c r="Z63" s="118" t="s">
        <v>913</v>
      </c>
      <c r="AA63" s="118" t="s">
        <v>913</v>
      </c>
      <c r="AB63" s="118" t="s">
        <v>913</v>
      </c>
      <c r="AC63" s="118" t="s">
        <v>913</v>
      </c>
      <c r="AD63" s="118" t="s">
        <v>913</v>
      </c>
      <c r="AE63" s="118" t="s">
        <v>913</v>
      </c>
      <c r="AF63" s="118" t="s">
        <v>913</v>
      </c>
      <c r="AG63" s="118" t="s">
        <v>913</v>
      </c>
      <c r="AH63" s="119" t="s">
        <v>913</v>
      </c>
      <c r="AI63" s="119" t="s">
        <v>913</v>
      </c>
      <c r="AJ63" s="118" t="s">
        <v>913</v>
      </c>
      <c r="AK63" s="118" t="s">
        <v>913</v>
      </c>
      <c r="AL63" s="118" t="s">
        <v>913</v>
      </c>
      <c r="AM63" s="118" t="s">
        <v>913</v>
      </c>
      <c r="AN63" s="118" t="s">
        <v>913</v>
      </c>
      <c r="AO63" s="118" t="s">
        <v>913</v>
      </c>
      <c r="AP63" s="118" t="s">
        <v>913</v>
      </c>
      <c r="AQ63" s="118" t="s">
        <v>913</v>
      </c>
      <c r="AR63" s="118" t="s">
        <v>913</v>
      </c>
      <c r="AS63" s="119">
        <f>'13'!BI64</f>
        <v>0</v>
      </c>
      <c r="AT63" s="118" t="s">
        <v>913</v>
      </c>
      <c r="AU63" s="118" t="s">
        <v>913</v>
      </c>
      <c r="AV63" s="118" t="s">
        <v>913</v>
      </c>
      <c r="AW63" s="118" t="s">
        <v>913</v>
      </c>
      <c r="AX63" s="118" t="s">
        <v>913</v>
      </c>
      <c r="AY63" s="118" t="s">
        <v>913</v>
      </c>
      <c r="AZ63" s="118" t="s">
        <v>913</v>
      </c>
      <c r="BA63" s="118" t="s">
        <v>913</v>
      </c>
      <c r="BB63" s="118" t="s">
        <v>913</v>
      </c>
      <c r="BC63" s="118" t="s">
        <v>913</v>
      </c>
      <c r="BD63" s="118" t="s">
        <v>913</v>
      </c>
      <c r="BE63" s="118" t="s">
        <v>913</v>
      </c>
      <c r="BF63" s="118" t="s">
        <v>913</v>
      </c>
      <c r="BG63" s="118" t="s">
        <v>913</v>
      </c>
      <c r="BH63" s="118" t="s">
        <v>913</v>
      </c>
    </row>
    <row r="64" spans="1:60" ht="21" x14ac:dyDescent="0.25">
      <c r="A64" s="132" t="str">
        <f>'10'!A63</f>
        <v>1.2.3.2.</v>
      </c>
      <c r="B64" s="133" t="str">
        <f>'10'!B63</f>
        <v>Модернизация, техническое перевооружение линий электропередачи, всего, в том числе:</v>
      </c>
      <c r="C64" s="95" t="str">
        <f>'13'!C65</f>
        <v>M-O</v>
      </c>
      <c r="D64" s="118" t="s">
        <v>913</v>
      </c>
      <c r="E64" s="118">
        <f t="shared" si="0"/>
        <v>0</v>
      </c>
      <c r="F64" s="118" t="s">
        <v>913</v>
      </c>
      <c r="G64" s="118" t="s">
        <v>913</v>
      </c>
      <c r="H64" s="118" t="s">
        <v>913</v>
      </c>
      <c r="I64" s="118" t="s">
        <v>913</v>
      </c>
      <c r="J64" s="118" t="s">
        <v>913</v>
      </c>
      <c r="K64" s="118" t="s">
        <v>913</v>
      </c>
      <c r="L64" s="118" t="s">
        <v>913</v>
      </c>
      <c r="M64" s="118" t="s">
        <v>913</v>
      </c>
      <c r="N64" s="118" t="s">
        <v>913</v>
      </c>
      <c r="O64" s="118" t="s">
        <v>913</v>
      </c>
      <c r="P64" s="118" t="s">
        <v>913</v>
      </c>
      <c r="Q64" s="118" t="s">
        <v>913</v>
      </c>
      <c r="R64" s="118" t="s">
        <v>913</v>
      </c>
      <c r="S64" s="118" t="s">
        <v>913</v>
      </c>
      <c r="T64" s="118">
        <f>'13'!AB65</f>
        <v>0</v>
      </c>
      <c r="U64" s="118" t="s">
        <v>913</v>
      </c>
      <c r="V64" s="118" t="s">
        <v>913</v>
      </c>
      <c r="W64" s="118" t="s">
        <v>913</v>
      </c>
      <c r="X64" s="118" t="s">
        <v>913</v>
      </c>
      <c r="Y64" s="118">
        <f>'13'!AI65</f>
        <v>0</v>
      </c>
      <c r="Z64" s="118" t="s">
        <v>913</v>
      </c>
      <c r="AA64" s="118" t="s">
        <v>913</v>
      </c>
      <c r="AB64" s="118" t="s">
        <v>913</v>
      </c>
      <c r="AC64" s="118" t="s">
        <v>913</v>
      </c>
      <c r="AD64" s="118" t="s">
        <v>913</v>
      </c>
      <c r="AE64" s="118" t="s">
        <v>913</v>
      </c>
      <c r="AF64" s="118" t="s">
        <v>913</v>
      </c>
      <c r="AG64" s="118" t="s">
        <v>913</v>
      </c>
      <c r="AH64" s="119" t="s">
        <v>913</v>
      </c>
      <c r="AI64" s="119" t="s">
        <v>913</v>
      </c>
      <c r="AJ64" s="118" t="s">
        <v>913</v>
      </c>
      <c r="AK64" s="118" t="s">
        <v>913</v>
      </c>
      <c r="AL64" s="118" t="s">
        <v>913</v>
      </c>
      <c r="AM64" s="118" t="s">
        <v>913</v>
      </c>
      <c r="AN64" s="118" t="s">
        <v>913</v>
      </c>
      <c r="AO64" s="118" t="s">
        <v>913</v>
      </c>
      <c r="AP64" s="118" t="s">
        <v>913</v>
      </c>
      <c r="AQ64" s="118" t="s">
        <v>913</v>
      </c>
      <c r="AR64" s="118" t="s">
        <v>913</v>
      </c>
      <c r="AS64" s="119">
        <f>'13'!BI65</f>
        <v>0</v>
      </c>
      <c r="AT64" s="118" t="s">
        <v>913</v>
      </c>
      <c r="AU64" s="118" t="s">
        <v>913</v>
      </c>
      <c r="AV64" s="118" t="s">
        <v>913</v>
      </c>
      <c r="AW64" s="118" t="s">
        <v>913</v>
      </c>
      <c r="AX64" s="118" t="s">
        <v>913</v>
      </c>
      <c r="AY64" s="118" t="s">
        <v>913</v>
      </c>
      <c r="AZ64" s="118" t="s">
        <v>913</v>
      </c>
      <c r="BA64" s="118" t="s">
        <v>913</v>
      </c>
      <c r="BB64" s="118" t="s">
        <v>913</v>
      </c>
      <c r="BC64" s="118" t="s">
        <v>913</v>
      </c>
      <c r="BD64" s="118" t="s">
        <v>913</v>
      </c>
      <c r="BE64" s="118" t="s">
        <v>913</v>
      </c>
      <c r="BF64" s="118" t="s">
        <v>913</v>
      </c>
      <c r="BG64" s="118" t="s">
        <v>913</v>
      </c>
      <c r="BH64" s="118" t="s">
        <v>913</v>
      </c>
    </row>
    <row r="65" spans="1:60" ht="21" x14ac:dyDescent="0.25">
      <c r="A65" s="132" t="str">
        <f>'10'!A64</f>
        <v>1.2.4.</v>
      </c>
      <c r="B65" s="133" t="str">
        <f>'10'!B64</f>
        <v>Развитие и модернизация учета электрической энергии (мощности), всего, в том числе:</v>
      </c>
      <c r="C65" s="95" t="str">
        <f>'13'!C66</f>
        <v>M-O</v>
      </c>
      <c r="D65" s="118" t="s">
        <v>913</v>
      </c>
      <c r="E65" s="118">
        <f t="shared" si="0"/>
        <v>0</v>
      </c>
      <c r="F65" s="118" t="s">
        <v>913</v>
      </c>
      <c r="G65" s="118" t="s">
        <v>913</v>
      </c>
      <c r="H65" s="118" t="s">
        <v>913</v>
      </c>
      <c r="I65" s="118" t="s">
        <v>913</v>
      </c>
      <c r="J65" s="118" t="s">
        <v>913</v>
      </c>
      <c r="K65" s="118" t="s">
        <v>913</v>
      </c>
      <c r="L65" s="118" t="s">
        <v>913</v>
      </c>
      <c r="M65" s="118" t="s">
        <v>913</v>
      </c>
      <c r="N65" s="118" t="s">
        <v>913</v>
      </c>
      <c r="O65" s="118" t="s">
        <v>913</v>
      </c>
      <c r="P65" s="118" t="s">
        <v>913</v>
      </c>
      <c r="Q65" s="118" t="s">
        <v>913</v>
      </c>
      <c r="R65" s="118" t="s">
        <v>913</v>
      </c>
      <c r="S65" s="118" t="s">
        <v>913</v>
      </c>
      <c r="T65" s="118">
        <f>'13'!AB66</f>
        <v>0</v>
      </c>
      <c r="U65" s="118" t="s">
        <v>913</v>
      </c>
      <c r="V65" s="118" t="s">
        <v>913</v>
      </c>
      <c r="W65" s="118" t="s">
        <v>913</v>
      </c>
      <c r="X65" s="118" t="s">
        <v>913</v>
      </c>
      <c r="Y65" s="118">
        <f>'13'!AI66</f>
        <v>0</v>
      </c>
      <c r="Z65" s="118" t="s">
        <v>913</v>
      </c>
      <c r="AA65" s="118" t="s">
        <v>913</v>
      </c>
      <c r="AB65" s="118" t="s">
        <v>913</v>
      </c>
      <c r="AC65" s="118" t="s">
        <v>913</v>
      </c>
      <c r="AD65" s="118" t="s">
        <v>913</v>
      </c>
      <c r="AE65" s="118" t="s">
        <v>913</v>
      </c>
      <c r="AF65" s="118" t="s">
        <v>913</v>
      </c>
      <c r="AG65" s="118" t="s">
        <v>913</v>
      </c>
      <c r="AH65" s="119" t="s">
        <v>913</v>
      </c>
      <c r="AI65" s="119" t="s">
        <v>913</v>
      </c>
      <c r="AJ65" s="118" t="s">
        <v>913</v>
      </c>
      <c r="AK65" s="118" t="s">
        <v>913</v>
      </c>
      <c r="AL65" s="118" t="s">
        <v>913</v>
      </c>
      <c r="AM65" s="118" t="s">
        <v>913</v>
      </c>
      <c r="AN65" s="118" t="s">
        <v>913</v>
      </c>
      <c r="AO65" s="118" t="s">
        <v>913</v>
      </c>
      <c r="AP65" s="118" t="s">
        <v>913</v>
      </c>
      <c r="AQ65" s="118" t="s">
        <v>913</v>
      </c>
      <c r="AR65" s="118" t="s">
        <v>913</v>
      </c>
      <c r="AS65" s="119">
        <f>'13'!BI66</f>
        <v>0</v>
      </c>
      <c r="AT65" s="118" t="s">
        <v>913</v>
      </c>
      <c r="AU65" s="118" t="s">
        <v>913</v>
      </c>
      <c r="AV65" s="118" t="s">
        <v>913</v>
      </c>
      <c r="AW65" s="118" t="s">
        <v>913</v>
      </c>
      <c r="AX65" s="118" t="s">
        <v>913</v>
      </c>
      <c r="AY65" s="118" t="s">
        <v>913</v>
      </c>
      <c r="AZ65" s="118" t="s">
        <v>913</v>
      </c>
      <c r="BA65" s="118" t="s">
        <v>913</v>
      </c>
      <c r="BB65" s="118" t="s">
        <v>913</v>
      </c>
      <c r="BC65" s="118" t="s">
        <v>913</v>
      </c>
      <c r="BD65" s="118" t="s">
        <v>913</v>
      </c>
      <c r="BE65" s="118" t="s">
        <v>913</v>
      </c>
      <c r="BF65" s="118" t="s">
        <v>913</v>
      </c>
      <c r="BG65" s="118" t="s">
        <v>913</v>
      </c>
      <c r="BH65" s="118" t="s">
        <v>913</v>
      </c>
    </row>
    <row r="66" spans="1:60" ht="21" x14ac:dyDescent="0.25">
      <c r="A66" s="132" t="str">
        <f>'10'!A65</f>
        <v>1.2.4.1.</v>
      </c>
      <c r="B66" s="133" t="str">
        <f>'10'!B65</f>
        <v>Установка приборов учета на фидерах, ТП, РП</v>
      </c>
      <c r="C66" s="95" t="str">
        <f>'13'!C67</f>
        <v>M-O</v>
      </c>
      <c r="D66" s="118" t="s">
        <v>913</v>
      </c>
      <c r="E66" s="118">
        <f t="shared" si="0"/>
        <v>0</v>
      </c>
      <c r="F66" s="118" t="s">
        <v>913</v>
      </c>
      <c r="G66" s="118" t="s">
        <v>913</v>
      </c>
      <c r="H66" s="118" t="s">
        <v>913</v>
      </c>
      <c r="I66" s="118" t="s">
        <v>913</v>
      </c>
      <c r="J66" s="118" t="s">
        <v>913</v>
      </c>
      <c r="K66" s="118" t="s">
        <v>913</v>
      </c>
      <c r="L66" s="118" t="s">
        <v>913</v>
      </c>
      <c r="M66" s="118" t="s">
        <v>913</v>
      </c>
      <c r="N66" s="118" t="s">
        <v>913</v>
      </c>
      <c r="O66" s="118" t="s">
        <v>913</v>
      </c>
      <c r="P66" s="118" t="s">
        <v>913</v>
      </c>
      <c r="Q66" s="118" t="s">
        <v>913</v>
      </c>
      <c r="R66" s="118" t="s">
        <v>913</v>
      </c>
      <c r="S66" s="118" t="s">
        <v>913</v>
      </c>
      <c r="T66" s="118">
        <f>'13'!AB67</f>
        <v>0</v>
      </c>
      <c r="U66" s="118" t="s">
        <v>913</v>
      </c>
      <c r="V66" s="118" t="s">
        <v>913</v>
      </c>
      <c r="W66" s="118" t="s">
        <v>913</v>
      </c>
      <c r="X66" s="118" t="s">
        <v>913</v>
      </c>
      <c r="Y66" s="118">
        <f>'13'!AI67</f>
        <v>0</v>
      </c>
      <c r="Z66" s="118" t="s">
        <v>913</v>
      </c>
      <c r="AA66" s="118" t="s">
        <v>913</v>
      </c>
      <c r="AB66" s="118" t="s">
        <v>913</v>
      </c>
      <c r="AC66" s="118" t="s">
        <v>913</v>
      </c>
      <c r="AD66" s="118" t="s">
        <v>913</v>
      </c>
      <c r="AE66" s="118" t="s">
        <v>913</v>
      </c>
      <c r="AF66" s="118" t="s">
        <v>913</v>
      </c>
      <c r="AG66" s="118" t="s">
        <v>913</v>
      </c>
      <c r="AH66" s="119" t="s">
        <v>913</v>
      </c>
      <c r="AI66" s="119" t="s">
        <v>913</v>
      </c>
      <c r="AJ66" s="118" t="s">
        <v>913</v>
      </c>
      <c r="AK66" s="118" t="s">
        <v>913</v>
      </c>
      <c r="AL66" s="118" t="s">
        <v>913</v>
      </c>
      <c r="AM66" s="118" t="s">
        <v>913</v>
      </c>
      <c r="AN66" s="118" t="s">
        <v>913</v>
      </c>
      <c r="AO66" s="118" t="s">
        <v>913</v>
      </c>
      <c r="AP66" s="118" t="s">
        <v>913</v>
      </c>
      <c r="AQ66" s="118" t="s">
        <v>913</v>
      </c>
      <c r="AR66" s="118" t="s">
        <v>913</v>
      </c>
      <c r="AS66" s="119">
        <f>'13'!BI67</f>
        <v>0</v>
      </c>
      <c r="AT66" s="118" t="s">
        <v>913</v>
      </c>
      <c r="AU66" s="118" t="s">
        <v>913</v>
      </c>
      <c r="AV66" s="118" t="s">
        <v>913</v>
      </c>
      <c r="AW66" s="118" t="s">
        <v>913</v>
      </c>
      <c r="AX66" s="118" t="s">
        <v>913</v>
      </c>
      <c r="AY66" s="118" t="s">
        <v>913</v>
      </c>
      <c r="AZ66" s="118" t="s">
        <v>913</v>
      </c>
      <c r="BA66" s="118" t="s">
        <v>913</v>
      </c>
      <c r="BB66" s="118" t="s">
        <v>913</v>
      </c>
      <c r="BC66" s="118" t="s">
        <v>913</v>
      </c>
      <c r="BD66" s="118" t="s">
        <v>913</v>
      </c>
      <c r="BE66" s="118" t="s">
        <v>913</v>
      </c>
      <c r="BF66" s="118" t="s">
        <v>913</v>
      </c>
      <c r="BG66" s="118" t="s">
        <v>913</v>
      </c>
      <c r="BH66" s="118" t="s">
        <v>913</v>
      </c>
    </row>
    <row r="67" spans="1:60" ht="21" x14ac:dyDescent="0.25">
      <c r="A67" s="132" t="str">
        <f>'10'!A66</f>
        <v>1.4.</v>
      </c>
      <c r="B67" s="133" t="str">
        <f>'10'!B66</f>
        <v>Прочее новое строительство объектов электросетевого хозяйства, всего, в том числе:</v>
      </c>
      <c r="C67" s="95" t="str">
        <f>'13'!C68</f>
        <v>N-O</v>
      </c>
      <c r="D67" s="118" t="s">
        <v>913</v>
      </c>
      <c r="E67" s="118">
        <f t="shared" si="0"/>
        <v>0.4</v>
      </c>
      <c r="F67" s="118" t="s">
        <v>913</v>
      </c>
      <c r="G67" s="118" t="s">
        <v>913</v>
      </c>
      <c r="H67" s="118" t="s">
        <v>913</v>
      </c>
      <c r="I67" s="118" t="s">
        <v>913</v>
      </c>
      <c r="J67" s="118" t="s">
        <v>913</v>
      </c>
      <c r="K67" s="118" t="s">
        <v>913</v>
      </c>
      <c r="L67" s="118" t="s">
        <v>913</v>
      </c>
      <c r="M67" s="118" t="s">
        <v>913</v>
      </c>
      <c r="N67" s="118" t="s">
        <v>913</v>
      </c>
      <c r="O67" s="118" t="s">
        <v>913</v>
      </c>
      <c r="P67" s="118" t="s">
        <v>913</v>
      </c>
      <c r="Q67" s="118" t="s">
        <v>913</v>
      </c>
      <c r="R67" s="118" t="s">
        <v>913</v>
      </c>
      <c r="S67" s="118" t="s">
        <v>913</v>
      </c>
      <c r="T67" s="118">
        <f>'13'!AB68</f>
        <v>0.4</v>
      </c>
      <c r="U67" s="118" t="s">
        <v>913</v>
      </c>
      <c r="V67" s="340">
        <f>'13'!AD68</f>
        <v>1.2150000000000001</v>
      </c>
      <c r="W67" s="118" t="s">
        <v>913</v>
      </c>
      <c r="X67" s="118" t="s">
        <v>913</v>
      </c>
      <c r="Y67" s="118">
        <f>'13'!AI68</f>
        <v>0</v>
      </c>
      <c r="Z67" s="118" t="s">
        <v>913</v>
      </c>
      <c r="AA67" s="118" t="s">
        <v>913</v>
      </c>
      <c r="AB67" s="118" t="s">
        <v>913</v>
      </c>
      <c r="AC67" s="118" t="s">
        <v>913</v>
      </c>
      <c r="AD67" s="118" t="s">
        <v>913</v>
      </c>
      <c r="AE67" s="118" t="s">
        <v>913</v>
      </c>
      <c r="AF67" s="118" t="s">
        <v>913</v>
      </c>
      <c r="AG67" s="118" t="s">
        <v>913</v>
      </c>
      <c r="AH67" s="119" t="s">
        <v>913</v>
      </c>
      <c r="AI67" s="119" t="s">
        <v>913</v>
      </c>
      <c r="AJ67" s="118" t="s">
        <v>913</v>
      </c>
      <c r="AK67" s="118" t="s">
        <v>913</v>
      </c>
      <c r="AL67" s="118" t="s">
        <v>913</v>
      </c>
      <c r="AM67" s="118" t="s">
        <v>913</v>
      </c>
      <c r="AN67" s="118" t="s">
        <v>913</v>
      </c>
      <c r="AO67" s="118" t="s">
        <v>913</v>
      </c>
      <c r="AP67" s="118" t="s">
        <v>913</v>
      </c>
      <c r="AQ67" s="118" t="s">
        <v>913</v>
      </c>
      <c r="AR67" s="118" t="s">
        <v>913</v>
      </c>
      <c r="AS67" s="119">
        <f>'13'!BI68</f>
        <v>0</v>
      </c>
      <c r="AT67" s="118" t="s">
        <v>913</v>
      </c>
      <c r="AU67" s="118" t="s">
        <v>913</v>
      </c>
      <c r="AV67" s="118" t="s">
        <v>913</v>
      </c>
      <c r="AW67" s="118" t="s">
        <v>913</v>
      </c>
      <c r="AX67" s="118" t="s">
        <v>913</v>
      </c>
      <c r="AY67" s="118" t="s">
        <v>913</v>
      </c>
      <c r="AZ67" s="118" t="s">
        <v>913</v>
      </c>
      <c r="BA67" s="118" t="s">
        <v>913</v>
      </c>
      <c r="BB67" s="118" t="s">
        <v>913</v>
      </c>
      <c r="BC67" s="118" t="s">
        <v>913</v>
      </c>
      <c r="BD67" s="118" t="s">
        <v>913</v>
      </c>
      <c r="BE67" s="118" t="s">
        <v>913</v>
      </c>
      <c r="BF67" s="118" t="s">
        <v>913</v>
      </c>
      <c r="BG67" s="118" t="s">
        <v>913</v>
      </c>
      <c r="BH67" s="118" t="s">
        <v>913</v>
      </c>
    </row>
    <row r="68" spans="1:60" ht="21" x14ac:dyDescent="0.25">
      <c r="A68" s="132" t="str">
        <f>'10'!A67</f>
        <v>1.4.1.</v>
      </c>
      <c r="B68" s="133" t="str">
        <f>'10'!B67</f>
        <v>Строительство КТП в районе "Прибрежный" для перевода нагрузок с ТП "Свобода"</v>
      </c>
      <c r="C68" s="95" t="str">
        <f>'13'!C69</f>
        <v>N</v>
      </c>
      <c r="D68" s="118" t="s">
        <v>913</v>
      </c>
      <c r="E68" s="118">
        <f t="shared" si="0"/>
        <v>0.4</v>
      </c>
      <c r="F68" s="118" t="s">
        <v>913</v>
      </c>
      <c r="G68" s="118" t="s">
        <v>913</v>
      </c>
      <c r="H68" s="118" t="s">
        <v>913</v>
      </c>
      <c r="I68" s="118" t="s">
        <v>913</v>
      </c>
      <c r="J68" s="118" t="s">
        <v>913</v>
      </c>
      <c r="K68" s="118" t="s">
        <v>913</v>
      </c>
      <c r="L68" s="118" t="s">
        <v>913</v>
      </c>
      <c r="M68" s="118" t="s">
        <v>913</v>
      </c>
      <c r="N68" s="118" t="s">
        <v>913</v>
      </c>
      <c r="O68" s="118" t="s">
        <v>913</v>
      </c>
      <c r="P68" s="118" t="s">
        <v>913</v>
      </c>
      <c r="Q68" s="118" t="s">
        <v>913</v>
      </c>
      <c r="R68" s="118" t="s">
        <v>913</v>
      </c>
      <c r="S68" s="118" t="s">
        <v>913</v>
      </c>
      <c r="T68" s="118">
        <f>'13'!AB69</f>
        <v>0.4</v>
      </c>
      <c r="U68" s="118" t="s">
        <v>913</v>
      </c>
      <c r="V68" s="118" t="s">
        <v>913</v>
      </c>
      <c r="W68" s="118" t="s">
        <v>913</v>
      </c>
      <c r="X68" s="118" t="s">
        <v>913</v>
      </c>
      <c r="Y68" s="118">
        <f>'13'!AI69</f>
        <v>0</v>
      </c>
      <c r="Z68" s="118" t="s">
        <v>913</v>
      </c>
      <c r="AA68" s="118" t="s">
        <v>913</v>
      </c>
      <c r="AB68" s="118" t="s">
        <v>913</v>
      </c>
      <c r="AC68" s="118" t="s">
        <v>913</v>
      </c>
      <c r="AD68" s="118" t="s">
        <v>913</v>
      </c>
      <c r="AE68" s="118" t="s">
        <v>913</v>
      </c>
      <c r="AF68" s="118" t="s">
        <v>913</v>
      </c>
      <c r="AG68" s="118" t="s">
        <v>913</v>
      </c>
      <c r="AH68" s="119" t="s">
        <v>913</v>
      </c>
      <c r="AI68" s="119" t="s">
        <v>913</v>
      </c>
      <c r="AJ68" s="118" t="s">
        <v>913</v>
      </c>
      <c r="AK68" s="118" t="s">
        <v>913</v>
      </c>
      <c r="AL68" s="118" t="s">
        <v>913</v>
      </c>
      <c r="AM68" s="118" t="s">
        <v>913</v>
      </c>
      <c r="AN68" s="118" t="s">
        <v>913</v>
      </c>
      <c r="AO68" s="118" t="s">
        <v>913</v>
      </c>
      <c r="AP68" s="118" t="s">
        <v>913</v>
      </c>
      <c r="AQ68" s="118" t="s">
        <v>913</v>
      </c>
      <c r="AR68" s="118" t="s">
        <v>913</v>
      </c>
      <c r="AS68" s="119">
        <f>'13'!BI69</f>
        <v>0</v>
      </c>
      <c r="AT68" s="118" t="s">
        <v>913</v>
      </c>
      <c r="AU68" s="118" t="s">
        <v>913</v>
      </c>
      <c r="AV68" s="118" t="s">
        <v>913</v>
      </c>
      <c r="AW68" s="118" t="s">
        <v>913</v>
      </c>
      <c r="AX68" s="118" t="s">
        <v>913</v>
      </c>
      <c r="AY68" s="118" t="s">
        <v>913</v>
      </c>
      <c r="AZ68" s="118" t="s">
        <v>913</v>
      </c>
      <c r="BA68" s="118" t="s">
        <v>913</v>
      </c>
      <c r="BB68" s="118" t="s">
        <v>913</v>
      </c>
      <c r="BC68" s="118" t="s">
        <v>913</v>
      </c>
      <c r="BD68" s="118" t="s">
        <v>913</v>
      </c>
      <c r="BE68" s="118" t="s">
        <v>913</v>
      </c>
      <c r="BF68" s="118" t="s">
        <v>913</v>
      </c>
      <c r="BG68" s="118" t="s">
        <v>913</v>
      </c>
      <c r="BH68" s="118" t="s">
        <v>913</v>
      </c>
    </row>
    <row r="69" spans="1:60" ht="21" x14ac:dyDescent="0.25">
      <c r="A69" s="132" t="str">
        <f>'10'!A68</f>
        <v>1.4.2.</v>
      </c>
      <c r="B69" s="133" t="str">
        <f>'10'!B68</f>
        <v>Строительство КЛ-6кВ до КТП в районе "Свобода" путем врезки в существующую КЛ-6кВ ТП-340-РП_25 ф.2514 с участком ГНБ</v>
      </c>
      <c r="C69" s="95" t="str">
        <f>'13'!C70</f>
        <v>N</v>
      </c>
      <c r="D69" s="118" t="s">
        <v>913</v>
      </c>
      <c r="E69" s="118">
        <f t="shared" si="0"/>
        <v>0</v>
      </c>
      <c r="F69" s="118" t="s">
        <v>913</v>
      </c>
      <c r="G69" s="118" t="s">
        <v>913</v>
      </c>
      <c r="H69" s="118" t="s">
        <v>913</v>
      </c>
      <c r="I69" s="118" t="s">
        <v>913</v>
      </c>
      <c r="J69" s="118" t="s">
        <v>913</v>
      </c>
      <c r="K69" s="118" t="s">
        <v>913</v>
      </c>
      <c r="L69" s="118" t="s">
        <v>913</v>
      </c>
      <c r="M69" s="118" t="s">
        <v>913</v>
      </c>
      <c r="N69" s="118" t="s">
        <v>913</v>
      </c>
      <c r="O69" s="118" t="s">
        <v>913</v>
      </c>
      <c r="P69" s="118" t="s">
        <v>913</v>
      </c>
      <c r="Q69" s="118" t="s">
        <v>913</v>
      </c>
      <c r="R69" s="118" t="s">
        <v>913</v>
      </c>
      <c r="S69" s="118" t="s">
        <v>913</v>
      </c>
      <c r="T69" s="118">
        <f>'13'!AB70</f>
        <v>0</v>
      </c>
      <c r="U69" s="118" t="s">
        <v>913</v>
      </c>
      <c r="V69" s="340">
        <f>'13'!AD70</f>
        <v>0.8</v>
      </c>
      <c r="W69" s="118" t="s">
        <v>913</v>
      </c>
      <c r="X69" s="118" t="s">
        <v>913</v>
      </c>
      <c r="Y69" s="118">
        <f>'13'!AI70</f>
        <v>0</v>
      </c>
      <c r="Z69" s="118" t="s">
        <v>913</v>
      </c>
      <c r="AA69" s="118" t="s">
        <v>913</v>
      </c>
      <c r="AB69" s="118" t="s">
        <v>913</v>
      </c>
      <c r="AC69" s="118" t="s">
        <v>913</v>
      </c>
      <c r="AD69" s="118" t="s">
        <v>913</v>
      </c>
      <c r="AE69" s="118" t="s">
        <v>913</v>
      </c>
      <c r="AF69" s="118" t="s">
        <v>913</v>
      </c>
      <c r="AG69" s="118" t="s">
        <v>913</v>
      </c>
      <c r="AH69" s="119" t="s">
        <v>913</v>
      </c>
      <c r="AI69" s="119" t="s">
        <v>913</v>
      </c>
      <c r="AJ69" s="118" t="s">
        <v>913</v>
      </c>
      <c r="AK69" s="118" t="s">
        <v>913</v>
      </c>
      <c r="AL69" s="118" t="s">
        <v>913</v>
      </c>
      <c r="AM69" s="118" t="s">
        <v>913</v>
      </c>
      <c r="AN69" s="118" t="s">
        <v>913</v>
      </c>
      <c r="AO69" s="118" t="s">
        <v>913</v>
      </c>
      <c r="AP69" s="118" t="s">
        <v>913</v>
      </c>
      <c r="AQ69" s="118" t="s">
        <v>913</v>
      </c>
      <c r="AR69" s="118" t="s">
        <v>913</v>
      </c>
      <c r="AS69" s="119">
        <f>'13'!BI70</f>
        <v>0</v>
      </c>
      <c r="AT69" s="118" t="s">
        <v>913</v>
      </c>
      <c r="AU69" s="118" t="s">
        <v>913</v>
      </c>
      <c r="AV69" s="118" t="s">
        <v>913</v>
      </c>
      <c r="AW69" s="118" t="s">
        <v>913</v>
      </c>
      <c r="AX69" s="118" t="s">
        <v>913</v>
      </c>
      <c r="AY69" s="118" t="s">
        <v>913</v>
      </c>
      <c r="AZ69" s="118" t="s">
        <v>913</v>
      </c>
      <c r="BA69" s="118" t="s">
        <v>913</v>
      </c>
      <c r="BB69" s="118" t="s">
        <v>913</v>
      </c>
      <c r="BC69" s="118" t="s">
        <v>913</v>
      </c>
      <c r="BD69" s="118" t="s">
        <v>913</v>
      </c>
      <c r="BE69" s="118" t="s">
        <v>913</v>
      </c>
      <c r="BF69" s="118" t="s">
        <v>913</v>
      </c>
      <c r="BG69" s="118" t="s">
        <v>913</v>
      </c>
      <c r="BH69" s="118" t="s">
        <v>913</v>
      </c>
    </row>
    <row r="70" spans="1:60" ht="21" x14ac:dyDescent="0.25">
      <c r="A70" s="132" t="str">
        <f>'10'!A69</f>
        <v>1.4.3.</v>
      </c>
      <c r="B70" s="133" t="str">
        <f>'10'!B69</f>
        <v>Строительство КЛ-6кВ от ТП-375 путем врезки в существующую 
КЛ-6кВ ТП-374-РП-20 с участком ГНБ</v>
      </c>
      <c r="C70" s="95" t="str">
        <f>'13'!C71</f>
        <v>N</v>
      </c>
      <c r="D70" s="118" t="s">
        <v>913</v>
      </c>
      <c r="E70" s="118">
        <f t="shared" si="0"/>
        <v>0</v>
      </c>
      <c r="F70" s="118" t="s">
        <v>913</v>
      </c>
      <c r="G70" s="118" t="s">
        <v>913</v>
      </c>
      <c r="H70" s="118" t="s">
        <v>913</v>
      </c>
      <c r="I70" s="118" t="s">
        <v>913</v>
      </c>
      <c r="J70" s="118" t="s">
        <v>913</v>
      </c>
      <c r="K70" s="118" t="s">
        <v>913</v>
      </c>
      <c r="L70" s="118" t="s">
        <v>913</v>
      </c>
      <c r="M70" s="118" t="s">
        <v>913</v>
      </c>
      <c r="N70" s="118" t="s">
        <v>913</v>
      </c>
      <c r="O70" s="118" t="s">
        <v>913</v>
      </c>
      <c r="P70" s="118" t="s">
        <v>913</v>
      </c>
      <c r="Q70" s="118" t="s">
        <v>913</v>
      </c>
      <c r="R70" s="118" t="s">
        <v>913</v>
      </c>
      <c r="S70" s="118" t="s">
        <v>913</v>
      </c>
      <c r="T70" s="118">
        <f>'13'!AB71</f>
        <v>0</v>
      </c>
      <c r="U70" s="118" t="s">
        <v>913</v>
      </c>
      <c r="V70" s="340">
        <f>'13'!AD71</f>
        <v>0.24</v>
      </c>
      <c r="W70" s="118" t="s">
        <v>913</v>
      </c>
      <c r="X70" s="118" t="s">
        <v>913</v>
      </c>
      <c r="Y70" s="118">
        <f>'13'!AI71</f>
        <v>0</v>
      </c>
      <c r="Z70" s="118" t="s">
        <v>913</v>
      </c>
      <c r="AA70" s="118" t="s">
        <v>913</v>
      </c>
      <c r="AB70" s="118" t="s">
        <v>913</v>
      </c>
      <c r="AC70" s="118" t="s">
        <v>913</v>
      </c>
      <c r="AD70" s="118" t="s">
        <v>913</v>
      </c>
      <c r="AE70" s="118" t="s">
        <v>913</v>
      </c>
      <c r="AF70" s="118" t="s">
        <v>913</v>
      </c>
      <c r="AG70" s="118" t="s">
        <v>913</v>
      </c>
      <c r="AH70" s="119" t="s">
        <v>913</v>
      </c>
      <c r="AI70" s="119" t="s">
        <v>913</v>
      </c>
      <c r="AJ70" s="118" t="s">
        <v>913</v>
      </c>
      <c r="AK70" s="118" t="s">
        <v>913</v>
      </c>
      <c r="AL70" s="118" t="s">
        <v>913</v>
      </c>
      <c r="AM70" s="118" t="s">
        <v>913</v>
      </c>
      <c r="AN70" s="118" t="s">
        <v>913</v>
      </c>
      <c r="AO70" s="118" t="s">
        <v>913</v>
      </c>
      <c r="AP70" s="118" t="s">
        <v>913</v>
      </c>
      <c r="AQ70" s="118" t="s">
        <v>913</v>
      </c>
      <c r="AR70" s="118" t="s">
        <v>913</v>
      </c>
      <c r="AS70" s="119">
        <f>'13'!BI71</f>
        <v>0</v>
      </c>
      <c r="AT70" s="118" t="s">
        <v>913</v>
      </c>
      <c r="AU70" s="118" t="s">
        <v>913</v>
      </c>
      <c r="AV70" s="118" t="s">
        <v>913</v>
      </c>
      <c r="AW70" s="118" t="s">
        <v>913</v>
      </c>
      <c r="AX70" s="118" t="s">
        <v>913</v>
      </c>
      <c r="AY70" s="118" t="s">
        <v>913</v>
      </c>
      <c r="AZ70" s="118" t="s">
        <v>913</v>
      </c>
      <c r="BA70" s="118" t="s">
        <v>913</v>
      </c>
      <c r="BB70" s="118" t="s">
        <v>913</v>
      </c>
      <c r="BC70" s="118" t="s">
        <v>913</v>
      </c>
      <c r="BD70" s="118" t="s">
        <v>913</v>
      </c>
      <c r="BE70" s="118" t="s">
        <v>913</v>
      </c>
      <c r="BF70" s="118" t="s">
        <v>913</v>
      </c>
      <c r="BG70" s="118" t="s">
        <v>913</v>
      </c>
      <c r="BH70" s="118" t="s">
        <v>913</v>
      </c>
    </row>
    <row r="71" spans="1:60" ht="21" x14ac:dyDescent="0.25">
      <c r="A71" s="132" t="str">
        <f>'10'!A70</f>
        <v>1.4.4.</v>
      </c>
      <c r="B71" s="133" t="str">
        <f>'10'!B70</f>
        <v>Строительство КВЛ-0,4кВ ТП-197 по ул. Б. Вонговская (с перераспределением нагрузки от ТП-115, ТП-114)</v>
      </c>
      <c r="C71" s="95" t="str">
        <f>'13'!C72</f>
        <v>N</v>
      </c>
      <c r="D71" s="118" t="s">
        <v>913</v>
      </c>
      <c r="E71" s="118">
        <f t="shared" si="0"/>
        <v>0</v>
      </c>
      <c r="F71" s="118" t="s">
        <v>913</v>
      </c>
      <c r="G71" s="118" t="s">
        <v>913</v>
      </c>
      <c r="H71" s="118" t="s">
        <v>913</v>
      </c>
      <c r="I71" s="118" t="s">
        <v>913</v>
      </c>
      <c r="J71" s="118" t="s">
        <v>913</v>
      </c>
      <c r="K71" s="118" t="s">
        <v>913</v>
      </c>
      <c r="L71" s="118" t="s">
        <v>913</v>
      </c>
      <c r="M71" s="118" t="s">
        <v>913</v>
      </c>
      <c r="N71" s="118" t="s">
        <v>913</v>
      </c>
      <c r="O71" s="118" t="s">
        <v>913</v>
      </c>
      <c r="P71" s="118" t="s">
        <v>913</v>
      </c>
      <c r="Q71" s="118" t="s">
        <v>913</v>
      </c>
      <c r="R71" s="118" t="s">
        <v>913</v>
      </c>
      <c r="S71" s="118" t="s">
        <v>913</v>
      </c>
      <c r="T71" s="118">
        <f>'13'!AB72</f>
        <v>0</v>
      </c>
      <c r="U71" s="118" t="s">
        <v>913</v>
      </c>
      <c r="V71" s="340">
        <f>'13'!AD72</f>
        <v>0.17499999999999999</v>
      </c>
      <c r="W71" s="118" t="s">
        <v>913</v>
      </c>
      <c r="X71" s="118" t="s">
        <v>913</v>
      </c>
      <c r="Y71" s="118">
        <f>'13'!AI72</f>
        <v>0</v>
      </c>
      <c r="Z71" s="118" t="s">
        <v>913</v>
      </c>
      <c r="AA71" s="118" t="s">
        <v>913</v>
      </c>
      <c r="AB71" s="118" t="s">
        <v>913</v>
      </c>
      <c r="AC71" s="118" t="s">
        <v>913</v>
      </c>
      <c r="AD71" s="118" t="s">
        <v>913</v>
      </c>
      <c r="AE71" s="118" t="s">
        <v>913</v>
      </c>
      <c r="AF71" s="118" t="s">
        <v>913</v>
      </c>
      <c r="AG71" s="118" t="s">
        <v>913</v>
      </c>
      <c r="AH71" s="119" t="s">
        <v>913</v>
      </c>
      <c r="AI71" s="119" t="s">
        <v>913</v>
      </c>
      <c r="AJ71" s="118" t="s">
        <v>913</v>
      </c>
      <c r="AK71" s="118" t="s">
        <v>913</v>
      </c>
      <c r="AL71" s="118" t="s">
        <v>913</v>
      </c>
      <c r="AM71" s="118" t="s">
        <v>913</v>
      </c>
      <c r="AN71" s="118" t="s">
        <v>913</v>
      </c>
      <c r="AO71" s="118" t="s">
        <v>913</v>
      </c>
      <c r="AP71" s="118" t="s">
        <v>913</v>
      </c>
      <c r="AQ71" s="118" t="s">
        <v>913</v>
      </c>
      <c r="AR71" s="118" t="s">
        <v>913</v>
      </c>
      <c r="AS71" s="119">
        <f>'13'!BI72</f>
        <v>0</v>
      </c>
      <c r="AT71" s="118" t="s">
        <v>913</v>
      </c>
      <c r="AU71" s="118" t="s">
        <v>913</v>
      </c>
      <c r="AV71" s="118" t="s">
        <v>913</v>
      </c>
      <c r="AW71" s="118" t="s">
        <v>913</v>
      </c>
      <c r="AX71" s="118" t="s">
        <v>913</v>
      </c>
      <c r="AY71" s="118" t="s">
        <v>913</v>
      </c>
      <c r="AZ71" s="118" t="s">
        <v>913</v>
      </c>
      <c r="BA71" s="118" t="s">
        <v>913</v>
      </c>
      <c r="BB71" s="118" t="s">
        <v>913</v>
      </c>
      <c r="BC71" s="118" t="s">
        <v>913</v>
      </c>
      <c r="BD71" s="118" t="s">
        <v>913</v>
      </c>
      <c r="BE71" s="118" t="s">
        <v>913</v>
      </c>
      <c r="BF71" s="118" t="s">
        <v>913</v>
      </c>
      <c r="BG71" s="118" t="s">
        <v>913</v>
      </c>
      <c r="BH71" s="118" t="s">
        <v>913</v>
      </c>
    </row>
    <row r="72" spans="1:60" x14ac:dyDescent="0.25">
      <c r="A72" s="132" t="str">
        <f>'10'!A71</f>
        <v>1.4.5.</v>
      </c>
      <c r="B72" s="133" t="str">
        <f>'10'!B71</f>
        <v>Строительство КЛ-6кВ ТП-11-ТП-12 с учатком ГНБ</v>
      </c>
      <c r="C72" s="95" t="str">
        <f>'13'!C73</f>
        <v>O</v>
      </c>
      <c r="D72" s="118" t="s">
        <v>913</v>
      </c>
      <c r="E72" s="118">
        <f t="shared" si="0"/>
        <v>0</v>
      </c>
      <c r="F72" s="118" t="s">
        <v>913</v>
      </c>
      <c r="G72" s="118" t="s">
        <v>913</v>
      </c>
      <c r="H72" s="118" t="s">
        <v>913</v>
      </c>
      <c r="I72" s="118" t="s">
        <v>913</v>
      </c>
      <c r="J72" s="118" t="s">
        <v>913</v>
      </c>
      <c r="K72" s="118" t="s">
        <v>913</v>
      </c>
      <c r="L72" s="118" t="s">
        <v>913</v>
      </c>
      <c r="M72" s="118" t="s">
        <v>913</v>
      </c>
      <c r="N72" s="118" t="s">
        <v>913</v>
      </c>
      <c r="O72" s="118" t="s">
        <v>913</v>
      </c>
      <c r="P72" s="118" t="s">
        <v>913</v>
      </c>
      <c r="Q72" s="118" t="s">
        <v>913</v>
      </c>
      <c r="R72" s="118" t="s">
        <v>913</v>
      </c>
      <c r="S72" s="118" t="s">
        <v>913</v>
      </c>
      <c r="T72" s="118">
        <f>'13'!AB73</f>
        <v>0</v>
      </c>
      <c r="U72" s="118" t="s">
        <v>913</v>
      </c>
      <c r="V72" s="118" t="s">
        <v>913</v>
      </c>
      <c r="W72" s="118" t="s">
        <v>913</v>
      </c>
      <c r="X72" s="118" t="s">
        <v>913</v>
      </c>
      <c r="Y72" s="118">
        <f>'13'!AI73</f>
        <v>0</v>
      </c>
      <c r="Z72" s="118" t="s">
        <v>913</v>
      </c>
      <c r="AA72" s="118" t="s">
        <v>913</v>
      </c>
      <c r="AB72" s="118" t="s">
        <v>913</v>
      </c>
      <c r="AC72" s="118" t="s">
        <v>913</v>
      </c>
      <c r="AD72" s="118" t="s">
        <v>913</v>
      </c>
      <c r="AE72" s="118" t="s">
        <v>913</v>
      </c>
      <c r="AF72" s="118" t="s">
        <v>913</v>
      </c>
      <c r="AG72" s="118" t="s">
        <v>913</v>
      </c>
      <c r="AH72" s="119" t="s">
        <v>913</v>
      </c>
      <c r="AI72" s="119" t="s">
        <v>913</v>
      </c>
      <c r="AJ72" s="118" t="s">
        <v>913</v>
      </c>
      <c r="AK72" s="118" t="s">
        <v>913</v>
      </c>
      <c r="AL72" s="118" t="s">
        <v>913</v>
      </c>
      <c r="AM72" s="118" t="s">
        <v>913</v>
      </c>
      <c r="AN72" s="118" t="s">
        <v>913</v>
      </c>
      <c r="AO72" s="118" t="s">
        <v>913</v>
      </c>
      <c r="AP72" s="118" t="s">
        <v>913</v>
      </c>
      <c r="AQ72" s="118" t="s">
        <v>913</v>
      </c>
      <c r="AR72" s="118" t="s">
        <v>913</v>
      </c>
      <c r="AS72" s="119">
        <f>'13'!BI73</f>
        <v>0</v>
      </c>
      <c r="AT72" s="118" t="s">
        <v>913</v>
      </c>
      <c r="AU72" s="118" t="s">
        <v>913</v>
      </c>
      <c r="AV72" s="118" t="s">
        <v>913</v>
      </c>
      <c r="AW72" s="118" t="s">
        <v>913</v>
      </c>
      <c r="AX72" s="118" t="s">
        <v>913</v>
      </c>
      <c r="AY72" s="118" t="s">
        <v>913</v>
      </c>
      <c r="AZ72" s="118" t="s">
        <v>913</v>
      </c>
      <c r="BA72" s="118" t="s">
        <v>913</v>
      </c>
      <c r="BB72" s="118" t="s">
        <v>913</v>
      </c>
      <c r="BC72" s="118" t="s">
        <v>913</v>
      </c>
      <c r="BD72" s="118" t="s">
        <v>913</v>
      </c>
      <c r="BE72" s="118" t="s">
        <v>913</v>
      </c>
      <c r="BF72" s="118" t="s">
        <v>913</v>
      </c>
      <c r="BG72" s="118" t="s">
        <v>913</v>
      </c>
      <c r="BH72" s="118" t="s">
        <v>913</v>
      </c>
    </row>
    <row r="73" spans="1:60" x14ac:dyDescent="0.25">
      <c r="A73" s="132" t="str">
        <f>'10'!A72</f>
        <v>1.4.6.</v>
      </c>
      <c r="B73" s="133" t="str">
        <f>'10'!B72</f>
        <v>Размещение КЛ-6кВ ТП-25-ТП-391 с участком ГНБ</v>
      </c>
      <c r="C73" s="95" t="str">
        <f>'13'!C74</f>
        <v>O</v>
      </c>
      <c r="D73" s="118" t="s">
        <v>913</v>
      </c>
      <c r="E73" s="118">
        <f t="shared" si="0"/>
        <v>0</v>
      </c>
      <c r="F73" s="118" t="s">
        <v>913</v>
      </c>
      <c r="G73" s="118" t="s">
        <v>913</v>
      </c>
      <c r="H73" s="118" t="s">
        <v>913</v>
      </c>
      <c r="I73" s="118" t="s">
        <v>913</v>
      </c>
      <c r="J73" s="118" t="s">
        <v>913</v>
      </c>
      <c r="K73" s="118" t="s">
        <v>913</v>
      </c>
      <c r="L73" s="118" t="s">
        <v>913</v>
      </c>
      <c r="M73" s="118" t="s">
        <v>913</v>
      </c>
      <c r="N73" s="118" t="s">
        <v>913</v>
      </c>
      <c r="O73" s="118" t="s">
        <v>913</v>
      </c>
      <c r="P73" s="118" t="s">
        <v>913</v>
      </c>
      <c r="Q73" s="118" t="s">
        <v>913</v>
      </c>
      <c r="R73" s="118" t="s">
        <v>913</v>
      </c>
      <c r="S73" s="118" t="s">
        <v>913</v>
      </c>
      <c r="T73" s="118">
        <f>'13'!AB74</f>
        <v>0</v>
      </c>
      <c r="U73" s="118" t="s">
        <v>913</v>
      </c>
      <c r="V73" s="118" t="s">
        <v>913</v>
      </c>
      <c r="W73" s="118" t="s">
        <v>913</v>
      </c>
      <c r="X73" s="118" t="s">
        <v>913</v>
      </c>
      <c r="Y73" s="118">
        <f>'13'!AI74</f>
        <v>0</v>
      </c>
      <c r="Z73" s="118" t="s">
        <v>913</v>
      </c>
      <c r="AA73" s="118" t="s">
        <v>913</v>
      </c>
      <c r="AB73" s="118" t="s">
        <v>913</v>
      </c>
      <c r="AC73" s="118" t="s">
        <v>913</v>
      </c>
      <c r="AD73" s="118" t="s">
        <v>913</v>
      </c>
      <c r="AE73" s="118" t="s">
        <v>913</v>
      </c>
      <c r="AF73" s="118" t="s">
        <v>913</v>
      </c>
      <c r="AG73" s="118" t="s">
        <v>913</v>
      </c>
      <c r="AH73" s="119" t="s">
        <v>913</v>
      </c>
      <c r="AI73" s="119" t="s">
        <v>913</v>
      </c>
      <c r="AJ73" s="118" t="s">
        <v>913</v>
      </c>
      <c r="AK73" s="118" t="s">
        <v>913</v>
      </c>
      <c r="AL73" s="118" t="s">
        <v>913</v>
      </c>
      <c r="AM73" s="118" t="s">
        <v>913</v>
      </c>
      <c r="AN73" s="118" t="s">
        <v>913</v>
      </c>
      <c r="AO73" s="118" t="s">
        <v>913</v>
      </c>
      <c r="AP73" s="118" t="s">
        <v>913</v>
      </c>
      <c r="AQ73" s="118" t="s">
        <v>913</v>
      </c>
      <c r="AR73" s="118" t="s">
        <v>913</v>
      </c>
      <c r="AS73" s="119">
        <f>'13'!BI74</f>
        <v>0</v>
      </c>
      <c r="AT73" s="118" t="s">
        <v>913</v>
      </c>
      <c r="AU73" s="118" t="s">
        <v>913</v>
      </c>
      <c r="AV73" s="118" t="s">
        <v>913</v>
      </c>
      <c r="AW73" s="118" t="s">
        <v>913</v>
      </c>
      <c r="AX73" s="118" t="s">
        <v>913</v>
      </c>
      <c r="AY73" s="118" t="s">
        <v>913</v>
      </c>
      <c r="AZ73" s="118" t="s">
        <v>913</v>
      </c>
      <c r="BA73" s="118" t="s">
        <v>913</v>
      </c>
      <c r="BB73" s="118" t="s">
        <v>913</v>
      </c>
      <c r="BC73" s="118" t="s">
        <v>913</v>
      </c>
      <c r="BD73" s="118" t="s">
        <v>913</v>
      </c>
      <c r="BE73" s="118" t="s">
        <v>913</v>
      </c>
      <c r="BF73" s="118" t="s">
        <v>913</v>
      </c>
      <c r="BG73" s="118" t="s">
        <v>913</v>
      </c>
      <c r="BH73" s="118" t="s">
        <v>913</v>
      </c>
    </row>
    <row r="74" spans="1:60" x14ac:dyDescent="0.25">
      <c r="A74" s="132" t="str">
        <f>'10'!A73</f>
        <v>1.6.</v>
      </c>
      <c r="B74" s="133" t="str">
        <f>'10'!B73</f>
        <v>Прочие инвестиционные проекты, всего</v>
      </c>
      <c r="C74" s="95" t="str">
        <f>'13'!C75</f>
        <v>M-O</v>
      </c>
      <c r="D74" s="118" t="s">
        <v>913</v>
      </c>
      <c r="E74" s="118">
        <f t="shared" si="0"/>
        <v>0</v>
      </c>
      <c r="F74" s="118" t="s">
        <v>913</v>
      </c>
      <c r="G74" s="118" t="s">
        <v>913</v>
      </c>
      <c r="H74" s="118" t="s">
        <v>913</v>
      </c>
      <c r="I74" s="118" t="s">
        <v>913</v>
      </c>
      <c r="J74" s="118" t="s">
        <v>913</v>
      </c>
      <c r="K74" s="118" t="s">
        <v>913</v>
      </c>
      <c r="L74" s="118" t="s">
        <v>913</v>
      </c>
      <c r="M74" s="118" t="s">
        <v>913</v>
      </c>
      <c r="N74" s="118" t="s">
        <v>913</v>
      </c>
      <c r="O74" s="118" t="s">
        <v>913</v>
      </c>
      <c r="P74" s="118" t="s">
        <v>913</v>
      </c>
      <c r="Q74" s="118" t="s">
        <v>913</v>
      </c>
      <c r="R74" s="118" t="s">
        <v>913</v>
      </c>
      <c r="S74" s="118" t="s">
        <v>913</v>
      </c>
      <c r="T74" s="118">
        <f>'13'!AB75</f>
        <v>0</v>
      </c>
      <c r="U74" s="118" t="s">
        <v>913</v>
      </c>
      <c r="V74" s="118" t="s">
        <v>913</v>
      </c>
      <c r="W74" s="118" t="s">
        <v>913</v>
      </c>
      <c r="X74" s="118" t="s">
        <v>913</v>
      </c>
      <c r="Y74" s="118">
        <f>'13'!AI75</f>
        <v>0</v>
      </c>
      <c r="Z74" s="118" t="s">
        <v>913</v>
      </c>
      <c r="AA74" s="118" t="s">
        <v>913</v>
      </c>
      <c r="AB74" s="118" t="s">
        <v>913</v>
      </c>
      <c r="AC74" s="118" t="s">
        <v>913</v>
      </c>
      <c r="AD74" s="118" t="s">
        <v>913</v>
      </c>
      <c r="AE74" s="118" t="s">
        <v>913</v>
      </c>
      <c r="AF74" s="118" t="s">
        <v>913</v>
      </c>
      <c r="AG74" s="118" t="s">
        <v>913</v>
      </c>
      <c r="AH74" s="119" t="s">
        <v>913</v>
      </c>
      <c r="AI74" s="119" t="s">
        <v>913</v>
      </c>
      <c r="AJ74" s="118" t="s">
        <v>913</v>
      </c>
      <c r="AK74" s="118" t="s">
        <v>913</v>
      </c>
      <c r="AL74" s="118" t="s">
        <v>913</v>
      </c>
      <c r="AM74" s="118" t="s">
        <v>913</v>
      </c>
      <c r="AN74" s="118" t="s">
        <v>913</v>
      </c>
      <c r="AO74" s="118" t="s">
        <v>913</v>
      </c>
      <c r="AP74" s="118" t="s">
        <v>913</v>
      </c>
      <c r="AQ74" s="118" t="s">
        <v>913</v>
      </c>
      <c r="AR74" s="118" t="s">
        <v>913</v>
      </c>
      <c r="AS74" s="119">
        <f>'13'!BI75</f>
        <v>0</v>
      </c>
      <c r="AT74" s="118" t="s">
        <v>913</v>
      </c>
      <c r="AU74" s="118" t="s">
        <v>913</v>
      </c>
      <c r="AV74" s="118" t="s">
        <v>913</v>
      </c>
      <c r="AW74" s="118" t="s">
        <v>913</v>
      </c>
      <c r="AX74" s="118" t="s">
        <v>913</v>
      </c>
      <c r="AY74" s="118" t="s">
        <v>913</v>
      </c>
      <c r="AZ74" s="118" t="s">
        <v>913</v>
      </c>
      <c r="BA74" s="118" t="s">
        <v>913</v>
      </c>
      <c r="BB74" s="118" t="s">
        <v>913</v>
      </c>
      <c r="BC74" s="118" t="s">
        <v>913</v>
      </c>
      <c r="BD74" s="118" t="s">
        <v>913</v>
      </c>
      <c r="BE74" s="118" t="s">
        <v>913</v>
      </c>
      <c r="BF74" s="118" t="s">
        <v>913</v>
      </c>
      <c r="BG74" s="118" t="s">
        <v>913</v>
      </c>
      <c r="BH74" s="118" t="s">
        <v>913</v>
      </c>
    </row>
    <row r="75" spans="1:60" ht="21" x14ac:dyDescent="0.25">
      <c r="A75" s="132" t="str">
        <f>'10'!A74</f>
        <v>1.6.1.</v>
      </c>
      <c r="B75" s="133" t="str">
        <f>'10'!B74</f>
        <v>По программе энергосбережения и повышения энергетической эффективности</v>
      </c>
      <c r="C75" s="95">
        <f>'13'!C76</f>
        <v>0</v>
      </c>
      <c r="D75" s="118" t="s">
        <v>913</v>
      </c>
      <c r="E75" s="118">
        <f t="shared" si="0"/>
        <v>0</v>
      </c>
      <c r="F75" s="118" t="s">
        <v>913</v>
      </c>
      <c r="G75" s="118" t="s">
        <v>913</v>
      </c>
      <c r="H75" s="118" t="s">
        <v>913</v>
      </c>
      <c r="I75" s="118" t="s">
        <v>913</v>
      </c>
      <c r="J75" s="118" t="s">
        <v>913</v>
      </c>
      <c r="K75" s="118" t="s">
        <v>913</v>
      </c>
      <c r="L75" s="118" t="s">
        <v>913</v>
      </c>
      <c r="M75" s="118" t="s">
        <v>913</v>
      </c>
      <c r="N75" s="118" t="s">
        <v>913</v>
      </c>
      <c r="O75" s="118" t="s">
        <v>913</v>
      </c>
      <c r="P75" s="118" t="s">
        <v>913</v>
      </c>
      <c r="Q75" s="118" t="s">
        <v>913</v>
      </c>
      <c r="R75" s="118" t="s">
        <v>913</v>
      </c>
      <c r="S75" s="118" t="s">
        <v>913</v>
      </c>
      <c r="T75" s="118">
        <f>'13'!AB76</f>
        <v>0</v>
      </c>
      <c r="U75" s="118" t="s">
        <v>913</v>
      </c>
      <c r="V75" s="118" t="s">
        <v>913</v>
      </c>
      <c r="W75" s="118" t="s">
        <v>913</v>
      </c>
      <c r="X75" s="118" t="s">
        <v>913</v>
      </c>
      <c r="Y75" s="118">
        <f>'13'!AI76</f>
        <v>0</v>
      </c>
      <c r="Z75" s="118" t="s">
        <v>913</v>
      </c>
      <c r="AA75" s="118" t="s">
        <v>913</v>
      </c>
      <c r="AB75" s="118" t="s">
        <v>913</v>
      </c>
      <c r="AC75" s="118" t="s">
        <v>913</v>
      </c>
      <c r="AD75" s="118" t="s">
        <v>913</v>
      </c>
      <c r="AE75" s="118" t="s">
        <v>913</v>
      </c>
      <c r="AF75" s="118" t="s">
        <v>913</v>
      </c>
      <c r="AG75" s="118" t="s">
        <v>913</v>
      </c>
      <c r="AH75" s="119" t="s">
        <v>913</v>
      </c>
      <c r="AI75" s="119" t="s">
        <v>913</v>
      </c>
      <c r="AJ75" s="118" t="s">
        <v>913</v>
      </c>
      <c r="AK75" s="118" t="s">
        <v>913</v>
      </c>
      <c r="AL75" s="118" t="s">
        <v>913</v>
      </c>
      <c r="AM75" s="118" t="s">
        <v>913</v>
      </c>
      <c r="AN75" s="118" t="s">
        <v>913</v>
      </c>
      <c r="AO75" s="118" t="s">
        <v>913</v>
      </c>
      <c r="AP75" s="118" t="s">
        <v>913</v>
      </c>
      <c r="AQ75" s="118" t="s">
        <v>913</v>
      </c>
      <c r="AR75" s="118" t="s">
        <v>913</v>
      </c>
      <c r="AS75" s="119">
        <f>'13'!BI76</f>
        <v>0</v>
      </c>
      <c r="AT75" s="118" t="s">
        <v>913</v>
      </c>
      <c r="AU75" s="118" t="s">
        <v>913</v>
      </c>
      <c r="AV75" s="118" t="s">
        <v>913</v>
      </c>
      <c r="AW75" s="118" t="s">
        <v>913</v>
      </c>
      <c r="AX75" s="118" t="s">
        <v>913</v>
      </c>
      <c r="AY75" s="118" t="s">
        <v>913</v>
      </c>
      <c r="AZ75" s="118" t="s">
        <v>913</v>
      </c>
      <c r="BA75" s="118" t="s">
        <v>913</v>
      </c>
      <c r="BB75" s="118" t="s">
        <v>913</v>
      </c>
      <c r="BC75" s="118" t="s">
        <v>913</v>
      </c>
      <c r="BD75" s="118" t="s">
        <v>913</v>
      </c>
      <c r="BE75" s="118" t="s">
        <v>913</v>
      </c>
      <c r="BF75" s="118" t="s">
        <v>913</v>
      </c>
      <c r="BG75" s="118" t="s">
        <v>913</v>
      </c>
      <c r="BH75" s="118" t="s">
        <v>913</v>
      </c>
    </row>
    <row r="76" spans="1:60" x14ac:dyDescent="0.25">
      <c r="A76" s="132" t="str">
        <f>'10'!A75</f>
        <v>1.6.1.</v>
      </c>
      <c r="B76" s="133" t="str">
        <f>'10'!B75</f>
        <v>Приобретение автотранспортных средств</v>
      </c>
      <c r="C76" s="95" t="str">
        <f>'13'!C77</f>
        <v>M-O</v>
      </c>
      <c r="D76" s="118" t="s">
        <v>913</v>
      </c>
      <c r="E76" s="118">
        <f t="shared" si="0"/>
        <v>0</v>
      </c>
      <c r="F76" s="118" t="s">
        <v>913</v>
      </c>
      <c r="G76" s="118" t="s">
        <v>913</v>
      </c>
      <c r="H76" s="118" t="s">
        <v>913</v>
      </c>
      <c r="I76" s="118" t="s">
        <v>913</v>
      </c>
      <c r="J76" s="118" t="s">
        <v>913</v>
      </c>
      <c r="K76" s="118" t="s">
        <v>913</v>
      </c>
      <c r="L76" s="118" t="s">
        <v>913</v>
      </c>
      <c r="M76" s="118" t="s">
        <v>913</v>
      </c>
      <c r="N76" s="118" t="s">
        <v>913</v>
      </c>
      <c r="O76" s="118" t="s">
        <v>913</v>
      </c>
      <c r="P76" s="118" t="s">
        <v>913</v>
      </c>
      <c r="Q76" s="118" t="s">
        <v>913</v>
      </c>
      <c r="R76" s="118" t="s">
        <v>913</v>
      </c>
      <c r="S76" s="118" t="s">
        <v>913</v>
      </c>
      <c r="T76" s="118">
        <f>'13'!AB77</f>
        <v>0</v>
      </c>
      <c r="U76" s="118" t="s">
        <v>913</v>
      </c>
      <c r="V76" s="118" t="s">
        <v>913</v>
      </c>
      <c r="W76" s="118" t="s">
        <v>913</v>
      </c>
      <c r="X76" s="118" t="s">
        <v>913</v>
      </c>
      <c r="Y76" s="118">
        <f>'13'!AI77</f>
        <v>0</v>
      </c>
      <c r="Z76" s="118" t="s">
        <v>913</v>
      </c>
      <c r="AA76" s="118" t="s">
        <v>913</v>
      </c>
      <c r="AB76" s="118" t="s">
        <v>913</v>
      </c>
      <c r="AC76" s="118" t="s">
        <v>913</v>
      </c>
      <c r="AD76" s="118" t="s">
        <v>913</v>
      </c>
      <c r="AE76" s="118" t="s">
        <v>913</v>
      </c>
      <c r="AF76" s="118" t="s">
        <v>913</v>
      </c>
      <c r="AG76" s="118" t="s">
        <v>913</v>
      </c>
      <c r="AH76" s="119" t="s">
        <v>913</v>
      </c>
      <c r="AI76" s="119" t="s">
        <v>913</v>
      </c>
      <c r="AJ76" s="118" t="s">
        <v>913</v>
      </c>
      <c r="AK76" s="118" t="s">
        <v>913</v>
      </c>
      <c r="AL76" s="118" t="s">
        <v>913</v>
      </c>
      <c r="AM76" s="118" t="s">
        <v>913</v>
      </c>
      <c r="AN76" s="118" t="s">
        <v>913</v>
      </c>
      <c r="AO76" s="118" t="s">
        <v>913</v>
      </c>
      <c r="AP76" s="118" t="s">
        <v>913</v>
      </c>
      <c r="AQ76" s="118" t="s">
        <v>913</v>
      </c>
      <c r="AR76" s="118" t="s">
        <v>913</v>
      </c>
      <c r="AS76" s="119">
        <f>'13'!BI77</f>
        <v>0</v>
      </c>
      <c r="AT76" s="118" t="s">
        <v>913</v>
      </c>
      <c r="AU76" s="118" t="s">
        <v>913</v>
      </c>
      <c r="AV76" s="118" t="s">
        <v>913</v>
      </c>
      <c r="AW76" s="118" t="s">
        <v>913</v>
      </c>
      <c r="AX76" s="118" t="s">
        <v>913</v>
      </c>
      <c r="AY76" s="118" t="s">
        <v>913</v>
      </c>
      <c r="AZ76" s="118" t="s">
        <v>913</v>
      </c>
      <c r="BA76" s="118" t="s">
        <v>913</v>
      </c>
      <c r="BB76" s="118" t="s">
        <v>913</v>
      </c>
      <c r="BC76" s="118" t="s">
        <v>913</v>
      </c>
      <c r="BD76" s="118" t="s">
        <v>913</v>
      </c>
      <c r="BE76" s="118" t="s">
        <v>913</v>
      </c>
      <c r="BF76" s="118" t="s">
        <v>913</v>
      </c>
      <c r="BG76" s="118" t="s">
        <v>913</v>
      </c>
      <c r="BH76" s="118" t="s">
        <v>913</v>
      </c>
    </row>
    <row r="77" spans="1:60" ht="21" x14ac:dyDescent="0.25">
      <c r="A77" s="132" t="str">
        <f>'10'!A76</f>
        <v>1.6.1.1.</v>
      </c>
      <c r="B77" s="133" t="str">
        <f>'10'!B76</f>
        <v>Приобретение автомобиля для перевозки персонала - 2 шт.</v>
      </c>
      <c r="C77" s="95" t="str">
        <f>'13'!C78</f>
        <v>M</v>
      </c>
      <c r="D77" s="118" t="s">
        <v>913</v>
      </c>
      <c r="E77" s="118">
        <f t="shared" si="0"/>
        <v>0</v>
      </c>
      <c r="F77" s="118" t="s">
        <v>913</v>
      </c>
      <c r="G77" s="118" t="s">
        <v>913</v>
      </c>
      <c r="H77" s="118" t="s">
        <v>913</v>
      </c>
      <c r="I77" s="118" t="s">
        <v>913</v>
      </c>
      <c r="J77" s="118" t="s">
        <v>913</v>
      </c>
      <c r="K77" s="118" t="s">
        <v>913</v>
      </c>
      <c r="L77" s="118" t="s">
        <v>913</v>
      </c>
      <c r="M77" s="118" t="s">
        <v>913</v>
      </c>
      <c r="N77" s="118" t="s">
        <v>913</v>
      </c>
      <c r="O77" s="118" t="s">
        <v>913</v>
      </c>
      <c r="P77" s="118" t="s">
        <v>913</v>
      </c>
      <c r="Q77" s="118" t="s">
        <v>913</v>
      </c>
      <c r="R77" s="118" t="s">
        <v>913</v>
      </c>
      <c r="S77" s="118" t="s">
        <v>913</v>
      </c>
      <c r="T77" s="118">
        <f>'13'!AB78</f>
        <v>0</v>
      </c>
      <c r="U77" s="118" t="s">
        <v>913</v>
      </c>
      <c r="V77" s="118" t="s">
        <v>913</v>
      </c>
      <c r="W77" s="118" t="s">
        <v>913</v>
      </c>
      <c r="X77" s="118" t="s">
        <v>913</v>
      </c>
      <c r="Y77" s="118">
        <f>'13'!AI78</f>
        <v>0</v>
      </c>
      <c r="Z77" s="118" t="s">
        <v>913</v>
      </c>
      <c r="AA77" s="118" t="s">
        <v>913</v>
      </c>
      <c r="AB77" s="118" t="s">
        <v>913</v>
      </c>
      <c r="AC77" s="118" t="s">
        <v>913</v>
      </c>
      <c r="AD77" s="118" t="s">
        <v>913</v>
      </c>
      <c r="AE77" s="118" t="s">
        <v>913</v>
      </c>
      <c r="AF77" s="118" t="s">
        <v>913</v>
      </c>
      <c r="AG77" s="118" t="s">
        <v>913</v>
      </c>
      <c r="AH77" s="119" t="s">
        <v>913</v>
      </c>
      <c r="AI77" s="119" t="s">
        <v>913</v>
      </c>
      <c r="AJ77" s="118" t="s">
        <v>913</v>
      </c>
      <c r="AK77" s="118" t="s">
        <v>913</v>
      </c>
      <c r="AL77" s="118" t="s">
        <v>913</v>
      </c>
      <c r="AM77" s="118" t="s">
        <v>913</v>
      </c>
      <c r="AN77" s="118" t="s">
        <v>913</v>
      </c>
      <c r="AO77" s="118" t="s">
        <v>913</v>
      </c>
      <c r="AP77" s="118" t="s">
        <v>913</v>
      </c>
      <c r="AQ77" s="118" t="s">
        <v>913</v>
      </c>
      <c r="AR77" s="118" t="s">
        <v>913</v>
      </c>
      <c r="AS77" s="119">
        <f>'13'!BI78</f>
        <v>0</v>
      </c>
      <c r="AT77" s="118" t="s">
        <v>913</v>
      </c>
      <c r="AU77" s="118" t="s">
        <v>913</v>
      </c>
      <c r="AV77" s="118" t="s">
        <v>913</v>
      </c>
      <c r="AW77" s="118" t="s">
        <v>913</v>
      </c>
      <c r="AX77" s="118" t="s">
        <v>913</v>
      </c>
      <c r="AY77" s="118" t="s">
        <v>913</v>
      </c>
      <c r="AZ77" s="118" t="s">
        <v>913</v>
      </c>
      <c r="BA77" s="118" t="s">
        <v>913</v>
      </c>
      <c r="BB77" s="118" t="s">
        <v>913</v>
      </c>
      <c r="BC77" s="118" t="s">
        <v>913</v>
      </c>
      <c r="BD77" s="118" t="s">
        <v>913</v>
      </c>
      <c r="BE77" s="118" t="s">
        <v>913</v>
      </c>
      <c r="BF77" s="118" t="s">
        <v>913</v>
      </c>
      <c r="BG77" s="118" t="s">
        <v>913</v>
      </c>
      <c r="BH77" s="118" t="s">
        <v>913</v>
      </c>
    </row>
    <row r="78" spans="1:60" ht="21" x14ac:dyDescent="0.25">
      <c r="A78" s="132" t="str">
        <f>'10'!A77</f>
        <v>1.6.1.2.</v>
      </c>
      <c r="B78" s="133" t="str">
        <f>'10'!B77</f>
        <v>Приобретение автоподъемник АП-18А</v>
      </c>
      <c r="C78" s="95" t="str">
        <f>'13'!C79</f>
        <v>M</v>
      </c>
      <c r="D78" s="118" t="s">
        <v>913</v>
      </c>
      <c r="E78" s="118">
        <f t="shared" si="0"/>
        <v>0</v>
      </c>
      <c r="F78" s="118" t="s">
        <v>913</v>
      </c>
      <c r="G78" s="118" t="s">
        <v>913</v>
      </c>
      <c r="H78" s="118" t="s">
        <v>913</v>
      </c>
      <c r="I78" s="118" t="s">
        <v>913</v>
      </c>
      <c r="J78" s="118" t="s">
        <v>913</v>
      </c>
      <c r="K78" s="118" t="s">
        <v>913</v>
      </c>
      <c r="L78" s="118" t="s">
        <v>913</v>
      </c>
      <c r="M78" s="118" t="s">
        <v>913</v>
      </c>
      <c r="N78" s="118" t="s">
        <v>913</v>
      </c>
      <c r="O78" s="118" t="s">
        <v>913</v>
      </c>
      <c r="P78" s="118" t="s">
        <v>913</v>
      </c>
      <c r="Q78" s="118" t="s">
        <v>913</v>
      </c>
      <c r="R78" s="118" t="s">
        <v>913</v>
      </c>
      <c r="S78" s="118" t="s">
        <v>913</v>
      </c>
      <c r="T78" s="118">
        <f>'13'!AB79</f>
        <v>0</v>
      </c>
      <c r="U78" s="118" t="s">
        <v>913</v>
      </c>
      <c r="V78" s="118" t="s">
        <v>913</v>
      </c>
      <c r="W78" s="118" t="s">
        <v>913</v>
      </c>
      <c r="X78" s="118" t="s">
        <v>913</v>
      </c>
      <c r="Y78" s="118">
        <f>'13'!AI79</f>
        <v>0</v>
      </c>
      <c r="Z78" s="118" t="s">
        <v>913</v>
      </c>
      <c r="AA78" s="118" t="s">
        <v>913</v>
      </c>
      <c r="AB78" s="118" t="s">
        <v>913</v>
      </c>
      <c r="AC78" s="118" t="s">
        <v>913</v>
      </c>
      <c r="AD78" s="118" t="s">
        <v>913</v>
      </c>
      <c r="AE78" s="118" t="s">
        <v>913</v>
      </c>
      <c r="AF78" s="118" t="s">
        <v>913</v>
      </c>
      <c r="AG78" s="118" t="s">
        <v>913</v>
      </c>
      <c r="AH78" s="119" t="s">
        <v>913</v>
      </c>
      <c r="AI78" s="119" t="s">
        <v>913</v>
      </c>
      <c r="AJ78" s="118" t="s">
        <v>913</v>
      </c>
      <c r="AK78" s="118" t="s">
        <v>913</v>
      </c>
      <c r="AL78" s="118" t="s">
        <v>913</v>
      </c>
      <c r="AM78" s="118" t="s">
        <v>913</v>
      </c>
      <c r="AN78" s="118" t="s">
        <v>913</v>
      </c>
      <c r="AO78" s="118" t="s">
        <v>913</v>
      </c>
      <c r="AP78" s="118" t="s">
        <v>913</v>
      </c>
      <c r="AQ78" s="118" t="s">
        <v>913</v>
      </c>
      <c r="AR78" s="118" t="s">
        <v>913</v>
      </c>
      <c r="AS78" s="119">
        <f>'13'!BI79</f>
        <v>0</v>
      </c>
      <c r="AT78" s="118" t="s">
        <v>913</v>
      </c>
      <c r="AU78" s="118" t="s">
        <v>913</v>
      </c>
      <c r="AV78" s="118" t="s">
        <v>913</v>
      </c>
      <c r="AW78" s="118" t="s">
        <v>913</v>
      </c>
      <c r="AX78" s="118" t="s">
        <v>913</v>
      </c>
      <c r="AY78" s="118" t="s">
        <v>913</v>
      </c>
      <c r="AZ78" s="118" t="s">
        <v>913</v>
      </c>
      <c r="BA78" s="118" t="s">
        <v>913</v>
      </c>
      <c r="BB78" s="118" t="s">
        <v>913</v>
      </c>
      <c r="BC78" s="118" t="s">
        <v>913</v>
      </c>
      <c r="BD78" s="118" t="s">
        <v>913</v>
      </c>
      <c r="BE78" s="118" t="s">
        <v>913</v>
      </c>
      <c r="BF78" s="118" t="s">
        <v>913</v>
      </c>
      <c r="BG78" s="118" t="s">
        <v>913</v>
      </c>
      <c r="BH78" s="118" t="s">
        <v>913</v>
      </c>
    </row>
    <row r="79" spans="1:60" ht="21" x14ac:dyDescent="0.25">
      <c r="A79" s="132" t="str">
        <f>'10'!A78</f>
        <v>1.6.1.3.</v>
      </c>
      <c r="B79" s="133" t="str">
        <f>'10'!B78</f>
        <v>Приобретение УАЗ 390995 - 2 шт.</v>
      </c>
      <c r="C79" s="95" t="str">
        <f>'13'!C80</f>
        <v>N</v>
      </c>
      <c r="D79" s="118" t="s">
        <v>913</v>
      </c>
      <c r="E79" s="118">
        <f t="shared" si="0"/>
        <v>0</v>
      </c>
      <c r="F79" s="118" t="s">
        <v>913</v>
      </c>
      <c r="G79" s="118" t="s">
        <v>913</v>
      </c>
      <c r="H79" s="118" t="s">
        <v>913</v>
      </c>
      <c r="I79" s="118" t="s">
        <v>913</v>
      </c>
      <c r="J79" s="118" t="s">
        <v>913</v>
      </c>
      <c r="K79" s="118" t="s">
        <v>913</v>
      </c>
      <c r="L79" s="118" t="s">
        <v>913</v>
      </c>
      <c r="M79" s="118" t="s">
        <v>913</v>
      </c>
      <c r="N79" s="118" t="s">
        <v>913</v>
      </c>
      <c r="O79" s="118" t="s">
        <v>913</v>
      </c>
      <c r="P79" s="118" t="s">
        <v>913</v>
      </c>
      <c r="Q79" s="118" t="s">
        <v>913</v>
      </c>
      <c r="R79" s="118" t="s">
        <v>913</v>
      </c>
      <c r="S79" s="118" t="s">
        <v>913</v>
      </c>
      <c r="T79" s="118">
        <f>'13'!AB80</f>
        <v>0</v>
      </c>
      <c r="U79" s="118" t="s">
        <v>913</v>
      </c>
      <c r="V79" s="118" t="s">
        <v>913</v>
      </c>
      <c r="W79" s="118" t="s">
        <v>913</v>
      </c>
      <c r="X79" s="118" t="s">
        <v>913</v>
      </c>
      <c r="Y79" s="118">
        <f>'13'!AI80</f>
        <v>0</v>
      </c>
      <c r="Z79" s="118" t="s">
        <v>913</v>
      </c>
      <c r="AA79" s="118" t="s">
        <v>913</v>
      </c>
      <c r="AB79" s="118" t="s">
        <v>913</v>
      </c>
      <c r="AC79" s="118" t="s">
        <v>913</v>
      </c>
      <c r="AD79" s="118" t="s">
        <v>913</v>
      </c>
      <c r="AE79" s="118" t="s">
        <v>913</v>
      </c>
      <c r="AF79" s="118" t="s">
        <v>913</v>
      </c>
      <c r="AG79" s="118" t="s">
        <v>913</v>
      </c>
      <c r="AH79" s="119" t="s">
        <v>913</v>
      </c>
      <c r="AI79" s="119" t="s">
        <v>913</v>
      </c>
      <c r="AJ79" s="118" t="s">
        <v>913</v>
      </c>
      <c r="AK79" s="118" t="s">
        <v>913</v>
      </c>
      <c r="AL79" s="118" t="s">
        <v>913</v>
      </c>
      <c r="AM79" s="118" t="s">
        <v>913</v>
      </c>
      <c r="AN79" s="118" t="s">
        <v>913</v>
      </c>
      <c r="AO79" s="118" t="s">
        <v>913</v>
      </c>
      <c r="AP79" s="118" t="s">
        <v>913</v>
      </c>
      <c r="AQ79" s="118" t="s">
        <v>913</v>
      </c>
      <c r="AR79" s="118" t="s">
        <v>913</v>
      </c>
      <c r="AS79" s="119">
        <f>'13'!BI80</f>
        <v>0</v>
      </c>
      <c r="AT79" s="118" t="s">
        <v>913</v>
      </c>
      <c r="AU79" s="118" t="s">
        <v>913</v>
      </c>
      <c r="AV79" s="118" t="s">
        <v>913</v>
      </c>
      <c r="AW79" s="118" t="s">
        <v>913</v>
      </c>
      <c r="AX79" s="118" t="s">
        <v>913</v>
      </c>
      <c r="AY79" s="118" t="s">
        <v>913</v>
      </c>
      <c r="AZ79" s="118" t="s">
        <v>913</v>
      </c>
      <c r="BA79" s="118" t="s">
        <v>913</v>
      </c>
      <c r="BB79" s="118" t="s">
        <v>913</v>
      </c>
      <c r="BC79" s="118" t="s">
        <v>913</v>
      </c>
      <c r="BD79" s="118" t="s">
        <v>913</v>
      </c>
      <c r="BE79" s="118" t="s">
        <v>913</v>
      </c>
      <c r="BF79" s="118" t="s">
        <v>913</v>
      </c>
      <c r="BG79" s="118" t="s">
        <v>913</v>
      </c>
      <c r="BH79" s="118" t="s">
        <v>913</v>
      </c>
    </row>
    <row r="80" spans="1:60" ht="21" x14ac:dyDescent="0.25">
      <c r="A80" s="132" t="str">
        <f>'10'!A79</f>
        <v>1.6.1.4.</v>
      </c>
      <c r="B80" s="133" t="str">
        <f>'10'!B79</f>
        <v xml:space="preserve">Приобретение автоподъемник АП-18А </v>
      </c>
      <c r="C80" s="95" t="str">
        <f>'13'!C81</f>
        <v>N</v>
      </c>
      <c r="D80" s="118" t="s">
        <v>913</v>
      </c>
      <c r="E80" s="118">
        <f t="shared" si="0"/>
        <v>0</v>
      </c>
      <c r="F80" s="118" t="s">
        <v>913</v>
      </c>
      <c r="G80" s="118" t="s">
        <v>913</v>
      </c>
      <c r="H80" s="118" t="s">
        <v>913</v>
      </c>
      <c r="I80" s="118" t="s">
        <v>913</v>
      </c>
      <c r="J80" s="118" t="s">
        <v>913</v>
      </c>
      <c r="K80" s="118" t="s">
        <v>913</v>
      </c>
      <c r="L80" s="118" t="s">
        <v>913</v>
      </c>
      <c r="M80" s="118" t="s">
        <v>913</v>
      </c>
      <c r="N80" s="118" t="s">
        <v>913</v>
      </c>
      <c r="O80" s="118" t="s">
        <v>913</v>
      </c>
      <c r="P80" s="118" t="s">
        <v>913</v>
      </c>
      <c r="Q80" s="118" t="s">
        <v>913</v>
      </c>
      <c r="R80" s="118" t="s">
        <v>913</v>
      </c>
      <c r="S80" s="118" t="s">
        <v>913</v>
      </c>
      <c r="T80" s="118">
        <f>'13'!AB81</f>
        <v>0</v>
      </c>
      <c r="U80" s="118" t="s">
        <v>913</v>
      </c>
      <c r="V80" s="118" t="s">
        <v>913</v>
      </c>
      <c r="W80" s="118" t="s">
        <v>913</v>
      </c>
      <c r="X80" s="118" t="s">
        <v>913</v>
      </c>
      <c r="Y80" s="118">
        <f>'13'!AI81</f>
        <v>0</v>
      </c>
      <c r="Z80" s="118" t="s">
        <v>913</v>
      </c>
      <c r="AA80" s="118" t="s">
        <v>913</v>
      </c>
      <c r="AB80" s="118" t="s">
        <v>913</v>
      </c>
      <c r="AC80" s="118" t="s">
        <v>913</v>
      </c>
      <c r="AD80" s="118" t="s">
        <v>913</v>
      </c>
      <c r="AE80" s="118" t="s">
        <v>913</v>
      </c>
      <c r="AF80" s="118" t="s">
        <v>913</v>
      </c>
      <c r="AG80" s="118" t="s">
        <v>913</v>
      </c>
      <c r="AH80" s="119" t="s">
        <v>913</v>
      </c>
      <c r="AI80" s="119" t="s">
        <v>913</v>
      </c>
      <c r="AJ80" s="118" t="s">
        <v>913</v>
      </c>
      <c r="AK80" s="118" t="s">
        <v>913</v>
      </c>
      <c r="AL80" s="118" t="s">
        <v>913</v>
      </c>
      <c r="AM80" s="118" t="s">
        <v>913</v>
      </c>
      <c r="AN80" s="118" t="s">
        <v>913</v>
      </c>
      <c r="AO80" s="118" t="s">
        <v>913</v>
      </c>
      <c r="AP80" s="118" t="s">
        <v>913</v>
      </c>
      <c r="AQ80" s="118" t="s">
        <v>913</v>
      </c>
      <c r="AR80" s="118" t="s">
        <v>913</v>
      </c>
      <c r="AS80" s="119">
        <f>'13'!BI81</f>
        <v>0</v>
      </c>
      <c r="AT80" s="118" t="s">
        <v>913</v>
      </c>
      <c r="AU80" s="118" t="s">
        <v>913</v>
      </c>
      <c r="AV80" s="118" t="s">
        <v>913</v>
      </c>
      <c r="AW80" s="118" t="s">
        <v>913</v>
      </c>
      <c r="AX80" s="118" t="s">
        <v>913</v>
      </c>
      <c r="AY80" s="118" t="s">
        <v>913</v>
      </c>
      <c r="AZ80" s="118" t="s">
        <v>913</v>
      </c>
      <c r="BA80" s="118" t="s">
        <v>913</v>
      </c>
      <c r="BB80" s="118" t="s">
        <v>913</v>
      </c>
      <c r="BC80" s="118" t="s">
        <v>913</v>
      </c>
      <c r="BD80" s="118" t="s">
        <v>913</v>
      </c>
      <c r="BE80" s="118" t="s">
        <v>913</v>
      </c>
      <c r="BF80" s="118" t="s">
        <v>913</v>
      </c>
      <c r="BG80" s="118" t="s">
        <v>913</v>
      </c>
      <c r="BH80" s="118" t="s">
        <v>913</v>
      </c>
    </row>
    <row r="81" spans="1:60" ht="21" x14ac:dyDescent="0.25">
      <c r="A81" s="132" t="str">
        <f>'10'!A80</f>
        <v>1.6.1.5.</v>
      </c>
      <c r="B81" s="133" t="str">
        <f>'10'!B80</f>
        <v>Приобретение УАЗ 390995 - 2 шт.</v>
      </c>
      <c r="C81" s="95" t="str">
        <f>'13'!C82</f>
        <v>O</v>
      </c>
      <c r="D81" s="118" t="s">
        <v>913</v>
      </c>
      <c r="E81" s="118">
        <f t="shared" si="0"/>
        <v>0</v>
      </c>
      <c r="F81" s="118" t="s">
        <v>913</v>
      </c>
      <c r="G81" s="118" t="s">
        <v>913</v>
      </c>
      <c r="H81" s="118" t="s">
        <v>913</v>
      </c>
      <c r="I81" s="118" t="s">
        <v>913</v>
      </c>
      <c r="J81" s="118" t="s">
        <v>913</v>
      </c>
      <c r="K81" s="118" t="s">
        <v>913</v>
      </c>
      <c r="L81" s="118" t="s">
        <v>913</v>
      </c>
      <c r="M81" s="118" t="s">
        <v>913</v>
      </c>
      <c r="N81" s="118" t="s">
        <v>913</v>
      </c>
      <c r="O81" s="118" t="s">
        <v>913</v>
      </c>
      <c r="P81" s="118" t="s">
        <v>913</v>
      </c>
      <c r="Q81" s="118" t="s">
        <v>913</v>
      </c>
      <c r="R81" s="118" t="s">
        <v>913</v>
      </c>
      <c r="S81" s="118" t="s">
        <v>913</v>
      </c>
      <c r="T81" s="118">
        <f>'13'!AB82</f>
        <v>0</v>
      </c>
      <c r="U81" s="118" t="s">
        <v>913</v>
      </c>
      <c r="V81" s="118" t="s">
        <v>913</v>
      </c>
      <c r="W81" s="118" t="s">
        <v>913</v>
      </c>
      <c r="X81" s="118" t="s">
        <v>913</v>
      </c>
      <c r="Y81" s="118">
        <f>'13'!AI82</f>
        <v>0</v>
      </c>
      <c r="Z81" s="118" t="s">
        <v>913</v>
      </c>
      <c r="AA81" s="118" t="s">
        <v>913</v>
      </c>
      <c r="AB81" s="118" t="s">
        <v>913</v>
      </c>
      <c r="AC81" s="118" t="s">
        <v>913</v>
      </c>
      <c r="AD81" s="118" t="s">
        <v>913</v>
      </c>
      <c r="AE81" s="118" t="s">
        <v>913</v>
      </c>
      <c r="AF81" s="118" t="s">
        <v>913</v>
      </c>
      <c r="AG81" s="118" t="s">
        <v>913</v>
      </c>
      <c r="AH81" s="119" t="s">
        <v>913</v>
      </c>
      <c r="AI81" s="119" t="s">
        <v>913</v>
      </c>
      <c r="AJ81" s="118" t="s">
        <v>913</v>
      </c>
      <c r="AK81" s="118" t="s">
        <v>913</v>
      </c>
      <c r="AL81" s="118" t="s">
        <v>913</v>
      </c>
      <c r="AM81" s="118" t="s">
        <v>913</v>
      </c>
      <c r="AN81" s="118" t="s">
        <v>913</v>
      </c>
      <c r="AO81" s="118" t="s">
        <v>913</v>
      </c>
      <c r="AP81" s="118" t="s">
        <v>913</v>
      </c>
      <c r="AQ81" s="118" t="s">
        <v>913</v>
      </c>
      <c r="AR81" s="118" t="s">
        <v>913</v>
      </c>
      <c r="AS81" s="119">
        <f>'13'!BI82</f>
        <v>0</v>
      </c>
      <c r="AT81" s="118" t="s">
        <v>913</v>
      </c>
      <c r="AU81" s="118" t="s">
        <v>913</v>
      </c>
      <c r="AV81" s="118" t="s">
        <v>913</v>
      </c>
      <c r="AW81" s="118" t="s">
        <v>913</v>
      </c>
      <c r="AX81" s="118" t="s">
        <v>913</v>
      </c>
      <c r="AY81" s="118" t="s">
        <v>913</v>
      </c>
      <c r="AZ81" s="118" t="s">
        <v>913</v>
      </c>
      <c r="BA81" s="118" t="s">
        <v>913</v>
      </c>
      <c r="BB81" s="118" t="s">
        <v>913</v>
      </c>
      <c r="BC81" s="118" t="s">
        <v>913</v>
      </c>
      <c r="BD81" s="118" t="s">
        <v>913</v>
      </c>
      <c r="BE81" s="118" t="s">
        <v>913</v>
      </c>
      <c r="BF81" s="118" t="s">
        <v>913</v>
      </c>
      <c r="BG81" s="118" t="s">
        <v>913</v>
      </c>
      <c r="BH81" s="118" t="s">
        <v>913</v>
      </c>
    </row>
    <row r="82" spans="1:60" ht="21" x14ac:dyDescent="0.25">
      <c r="A82" s="132" t="str">
        <f>'10'!A81</f>
        <v>1.6.1.6.</v>
      </c>
      <c r="B82" s="133" t="str">
        <f>'10'!B81</f>
        <v>Приобретение автоподъемник АП-18А</v>
      </c>
      <c r="C82" s="95" t="str">
        <f>'13'!C83</f>
        <v>O</v>
      </c>
      <c r="D82" s="118" t="s">
        <v>913</v>
      </c>
      <c r="E82" s="118">
        <f t="shared" si="0"/>
        <v>0</v>
      </c>
      <c r="F82" s="118" t="s">
        <v>913</v>
      </c>
      <c r="G82" s="118" t="s">
        <v>913</v>
      </c>
      <c r="H82" s="118" t="s">
        <v>913</v>
      </c>
      <c r="I82" s="118" t="s">
        <v>913</v>
      </c>
      <c r="J82" s="118" t="s">
        <v>913</v>
      </c>
      <c r="K82" s="118" t="s">
        <v>913</v>
      </c>
      <c r="L82" s="118" t="s">
        <v>913</v>
      </c>
      <c r="M82" s="118" t="s">
        <v>913</v>
      </c>
      <c r="N82" s="118" t="s">
        <v>913</v>
      </c>
      <c r="O82" s="118" t="s">
        <v>913</v>
      </c>
      <c r="P82" s="118" t="s">
        <v>913</v>
      </c>
      <c r="Q82" s="118" t="s">
        <v>913</v>
      </c>
      <c r="R82" s="118" t="s">
        <v>913</v>
      </c>
      <c r="S82" s="118" t="s">
        <v>913</v>
      </c>
      <c r="T82" s="118">
        <f>'13'!AB83</f>
        <v>0</v>
      </c>
      <c r="U82" s="118" t="s">
        <v>913</v>
      </c>
      <c r="V82" s="118" t="s">
        <v>913</v>
      </c>
      <c r="W82" s="118" t="s">
        <v>913</v>
      </c>
      <c r="X82" s="118" t="s">
        <v>913</v>
      </c>
      <c r="Y82" s="118">
        <f>'13'!AI83</f>
        <v>0</v>
      </c>
      <c r="Z82" s="118" t="s">
        <v>913</v>
      </c>
      <c r="AA82" s="118" t="s">
        <v>913</v>
      </c>
      <c r="AB82" s="118" t="s">
        <v>913</v>
      </c>
      <c r="AC82" s="118" t="s">
        <v>913</v>
      </c>
      <c r="AD82" s="118" t="s">
        <v>913</v>
      </c>
      <c r="AE82" s="118" t="s">
        <v>913</v>
      </c>
      <c r="AF82" s="118" t="s">
        <v>913</v>
      </c>
      <c r="AG82" s="118" t="s">
        <v>913</v>
      </c>
      <c r="AH82" s="119" t="s">
        <v>913</v>
      </c>
      <c r="AI82" s="119" t="s">
        <v>913</v>
      </c>
      <c r="AJ82" s="118" t="s">
        <v>913</v>
      </c>
      <c r="AK82" s="118" t="s">
        <v>913</v>
      </c>
      <c r="AL82" s="118" t="s">
        <v>913</v>
      </c>
      <c r="AM82" s="118" t="s">
        <v>913</v>
      </c>
      <c r="AN82" s="118" t="s">
        <v>913</v>
      </c>
      <c r="AO82" s="118" t="s">
        <v>913</v>
      </c>
      <c r="AP82" s="118" t="s">
        <v>913</v>
      </c>
      <c r="AQ82" s="118" t="s">
        <v>913</v>
      </c>
      <c r="AR82" s="118" t="s">
        <v>913</v>
      </c>
      <c r="AS82" s="119">
        <f>'13'!BI83</f>
        <v>0</v>
      </c>
      <c r="AT82" s="118" t="s">
        <v>913</v>
      </c>
      <c r="AU82" s="118" t="s">
        <v>913</v>
      </c>
      <c r="AV82" s="118" t="s">
        <v>913</v>
      </c>
      <c r="AW82" s="118" t="s">
        <v>913</v>
      </c>
      <c r="AX82" s="118" t="s">
        <v>913</v>
      </c>
      <c r="AY82" s="118" t="s">
        <v>913</v>
      </c>
      <c r="AZ82" s="118" t="s">
        <v>913</v>
      </c>
      <c r="BA82" s="118" t="s">
        <v>913</v>
      </c>
      <c r="BB82" s="118" t="s">
        <v>913</v>
      </c>
      <c r="BC82" s="118" t="s">
        <v>913</v>
      </c>
      <c r="BD82" s="118" t="s">
        <v>913</v>
      </c>
      <c r="BE82" s="118" t="s">
        <v>913</v>
      </c>
      <c r="BF82" s="118" t="s">
        <v>913</v>
      </c>
      <c r="BG82" s="118" t="s">
        <v>913</v>
      </c>
      <c r="BH82" s="118" t="s">
        <v>913</v>
      </c>
    </row>
  </sheetData>
  <mergeCells count="29">
    <mergeCell ref="BC14:BG16"/>
    <mergeCell ref="BH14:BH17"/>
    <mergeCell ref="E15:AC15"/>
    <mergeCell ref="AD15:BB15"/>
    <mergeCell ref="E16:I16"/>
    <mergeCell ref="J16:N16"/>
    <mergeCell ref="AN16:AR16"/>
    <mergeCell ref="AS16:AW16"/>
    <mergeCell ref="A14:A17"/>
    <mergeCell ref="B14:B17"/>
    <mergeCell ref="C14:C17"/>
    <mergeCell ref="V6:AM6"/>
    <mergeCell ref="D14:D17"/>
    <mergeCell ref="E14:BB14"/>
    <mergeCell ref="AI16:AM16"/>
    <mergeCell ref="O16:S16"/>
    <mergeCell ref="T16:X16"/>
    <mergeCell ref="Y16:AC16"/>
    <mergeCell ref="AD16:AH16"/>
    <mergeCell ref="AX16:BB16"/>
    <mergeCell ref="V7:AM7"/>
    <mergeCell ref="Z9:AA9"/>
    <mergeCell ref="Y11:AO11"/>
    <mergeCell ref="Y12:AO12"/>
    <mergeCell ref="BD2:BH2"/>
    <mergeCell ref="A3:BH3"/>
    <mergeCell ref="V4:W4"/>
    <mergeCell ref="X4:Y4"/>
    <mergeCell ref="Z4:AA4"/>
  </mergeCells>
  <pageMargins left="0.39370078740157483" right="0.39370078740157483" top="0.78740157480314965" bottom="0.39370078740157483" header="0.19685039370078741" footer="0.19685039370078741"/>
  <pageSetup paperSize="8" scale="62" fitToHeight="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CCFFCC"/>
    <pageSetUpPr fitToPage="1"/>
  </sheetPr>
  <dimension ref="A1:BD82"/>
  <sheetViews>
    <sheetView view="pageBreakPreview" topLeftCell="A13" zoomScale="115" zoomScaleNormal="120" zoomScaleSheetLayoutView="115" workbookViewId="0">
      <pane xSplit="3" ySplit="6" topLeftCell="D33" activePane="bottomRight" state="frozen"/>
      <selection activeCell="A13" sqref="A13"/>
      <selection pane="topRight" activeCell="D13" sqref="D13"/>
      <selection pane="bottomLeft" activeCell="A19" sqref="A19"/>
      <selection pane="bottomRight" activeCell="W47" sqref="W47"/>
    </sheetView>
  </sheetViews>
  <sheetFormatPr defaultRowHeight="15.75" outlineLevelRow="1" x14ac:dyDescent="0.25"/>
  <cols>
    <col min="1" max="1" width="5.7109375" style="1" customWidth="1"/>
    <col min="2" max="2" width="60.7109375" style="1" customWidth="1"/>
    <col min="3" max="3" width="8.85546875" style="1" customWidth="1"/>
    <col min="4" max="35" width="5.7109375" style="1" customWidth="1"/>
    <col min="36" max="36" width="5.7109375" style="110" customWidth="1"/>
    <col min="37" max="55" width="5.7109375" style="1" customWidth="1"/>
    <col min="56" max="16384" width="9.140625" style="1"/>
  </cols>
  <sheetData>
    <row r="1" spans="1:55" s="5" customFormat="1" ht="10.5" x14ac:dyDescent="0.2">
      <c r="AJ1" s="109"/>
      <c r="BC1" s="6" t="s">
        <v>737</v>
      </c>
    </row>
    <row r="2" spans="1:55" s="5" customFormat="1" ht="21" customHeight="1" outlineLevel="1" x14ac:dyDescent="0.2">
      <c r="AJ2" s="109"/>
      <c r="AX2" s="408" t="s">
        <v>11</v>
      </c>
      <c r="AY2" s="408"/>
      <c r="AZ2" s="408"/>
      <c r="BA2" s="408"/>
      <c r="BB2" s="408"/>
      <c r="BC2" s="408"/>
    </row>
    <row r="3" spans="1:55" s="5" customFormat="1" ht="9.75" customHeight="1" outlineLevel="1" x14ac:dyDescent="0.2">
      <c r="A3" s="409" t="s">
        <v>738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  <c r="AA3" s="409"/>
      <c r="AB3" s="409"/>
      <c r="AC3" s="409"/>
      <c r="AD3" s="409"/>
      <c r="AE3" s="409"/>
      <c r="AF3" s="409"/>
      <c r="AG3" s="409"/>
      <c r="AH3" s="409"/>
      <c r="AI3" s="409"/>
      <c r="AJ3" s="409"/>
      <c r="AK3" s="409"/>
      <c r="AL3" s="409"/>
      <c r="AM3" s="409"/>
      <c r="AN3" s="409"/>
      <c r="AO3" s="409"/>
      <c r="AP3" s="409"/>
      <c r="AQ3" s="409"/>
      <c r="AR3" s="409"/>
      <c r="AS3" s="409"/>
      <c r="AT3" s="409"/>
      <c r="AU3" s="409"/>
      <c r="AV3" s="409"/>
      <c r="AW3" s="409"/>
      <c r="AX3" s="409"/>
      <c r="AY3" s="409"/>
      <c r="AZ3" s="409"/>
      <c r="BA3" s="409"/>
      <c r="BB3" s="409"/>
      <c r="BC3" s="409"/>
    </row>
    <row r="4" spans="1:55" s="5" customFormat="1" ht="10.5" outlineLevel="1" x14ac:dyDescent="0.2">
      <c r="U4" s="6" t="s">
        <v>649</v>
      </c>
      <c r="V4" s="533" t="str">
        <f>'10'!G4</f>
        <v>3</v>
      </c>
      <c r="W4" s="533"/>
      <c r="X4" s="409" t="s">
        <v>666</v>
      </c>
      <c r="Y4" s="409"/>
      <c r="Z4" s="533" t="str">
        <f>'10'!J4</f>
        <v>2023</v>
      </c>
      <c r="AA4" s="533"/>
      <c r="AB4" s="5" t="s">
        <v>651</v>
      </c>
      <c r="AJ4" s="109"/>
    </row>
    <row r="5" spans="1:55" ht="9" customHeight="1" outlineLevel="1" x14ac:dyDescent="0.25"/>
    <row r="6" spans="1:55" s="5" customFormat="1" ht="10.5" outlineLevel="1" x14ac:dyDescent="0.2">
      <c r="V6" s="89" t="s">
        <v>13</v>
      </c>
      <c r="W6" s="411" t="s">
        <v>906</v>
      </c>
      <c r="X6" s="411"/>
      <c r="Y6" s="411"/>
      <c r="Z6" s="411"/>
      <c r="AA6" s="411"/>
      <c r="AB6" s="411"/>
      <c r="AC6" s="411"/>
      <c r="AD6" s="411"/>
      <c r="AE6" s="411"/>
      <c r="AF6" s="411"/>
      <c r="AG6" s="411"/>
      <c r="AH6" s="411"/>
      <c r="AI6" s="411"/>
      <c r="AJ6" s="411"/>
      <c r="AK6" s="411"/>
      <c r="AL6" s="148"/>
      <c r="AM6" s="148"/>
      <c r="AN6" s="148"/>
      <c r="AO6" s="148"/>
    </row>
    <row r="7" spans="1:55" s="34" customFormat="1" ht="10.5" customHeight="1" outlineLevel="1" x14ac:dyDescent="0.15">
      <c r="W7" s="412" t="s">
        <v>14</v>
      </c>
      <c r="X7" s="412"/>
      <c r="Y7" s="412"/>
      <c r="Z7" s="412"/>
      <c r="AA7" s="412"/>
      <c r="AB7" s="412"/>
      <c r="AC7" s="412"/>
      <c r="AD7" s="412"/>
      <c r="AE7" s="412"/>
      <c r="AF7" s="412"/>
      <c r="AG7" s="412"/>
      <c r="AH7" s="412"/>
      <c r="AI7" s="412"/>
      <c r="AJ7" s="412"/>
      <c r="AK7" s="412"/>
      <c r="AL7" s="146"/>
      <c r="AM7" s="146"/>
      <c r="AN7" s="146"/>
      <c r="AO7" s="146"/>
    </row>
    <row r="8" spans="1:55" ht="9" customHeight="1" outlineLevel="1" x14ac:dyDescent="0.25"/>
    <row r="9" spans="1:55" s="5" customFormat="1" ht="10.5" outlineLevel="1" x14ac:dyDescent="0.2">
      <c r="Y9" s="6" t="s">
        <v>15</v>
      </c>
      <c r="Z9" s="533" t="str">
        <f>'10'!J9</f>
        <v>2023</v>
      </c>
      <c r="AA9" s="533"/>
      <c r="AB9" s="5" t="s">
        <v>16</v>
      </c>
      <c r="AJ9" s="109"/>
    </row>
    <row r="10" spans="1:55" ht="9" customHeight="1" outlineLevel="1" x14ac:dyDescent="0.25"/>
    <row r="11" spans="1:55" s="5" customFormat="1" ht="10.5" outlineLevel="1" x14ac:dyDescent="0.2">
      <c r="X11" s="6" t="s">
        <v>17</v>
      </c>
      <c r="Y11" s="413" t="s">
        <v>920</v>
      </c>
      <c r="Z11" s="413"/>
      <c r="AA11" s="413"/>
      <c r="AB11" s="413"/>
      <c r="AC11" s="413"/>
      <c r="AD11" s="413"/>
      <c r="AE11" s="413"/>
      <c r="AF11" s="413"/>
      <c r="AG11" s="413"/>
      <c r="AH11" s="413"/>
      <c r="AI11" s="413"/>
      <c r="AJ11" s="413"/>
      <c r="AK11" s="413"/>
      <c r="AL11" s="413"/>
      <c r="AM11" s="413"/>
      <c r="AN11" s="90"/>
      <c r="AO11" s="90"/>
      <c r="AP11" s="90"/>
    </row>
    <row r="12" spans="1:55" s="34" customFormat="1" ht="8.25" outlineLevel="1" x14ac:dyDescent="0.15">
      <c r="Y12" s="412" t="s">
        <v>18</v>
      </c>
      <c r="Z12" s="412"/>
      <c r="AA12" s="412"/>
      <c r="AB12" s="412"/>
      <c r="AC12" s="412"/>
      <c r="AD12" s="412"/>
      <c r="AE12" s="412"/>
      <c r="AF12" s="412"/>
      <c r="AG12" s="412"/>
      <c r="AH12" s="412"/>
      <c r="AI12" s="412"/>
      <c r="AJ12" s="412"/>
      <c r="AK12" s="412"/>
      <c r="AL12" s="412"/>
      <c r="AM12" s="412"/>
      <c r="AN12" s="146"/>
      <c r="AO12" s="146"/>
      <c r="AP12" s="146"/>
    </row>
    <row r="13" spans="1:55" s="5" customFormat="1" ht="9" customHeight="1" x14ac:dyDescent="0.2">
      <c r="E13" s="9"/>
      <c r="F13" s="9"/>
      <c r="G13" s="9"/>
      <c r="H13" s="9"/>
      <c r="I13" s="9"/>
      <c r="AJ13" s="109"/>
    </row>
    <row r="14" spans="1:55" s="34" customFormat="1" ht="15" customHeight="1" x14ac:dyDescent="0.15">
      <c r="A14" s="415" t="s">
        <v>21</v>
      </c>
      <c r="B14" s="415" t="s">
        <v>22</v>
      </c>
      <c r="C14" s="415" t="s">
        <v>19</v>
      </c>
      <c r="D14" s="420" t="s">
        <v>944</v>
      </c>
      <c r="E14" s="421"/>
      <c r="F14" s="421"/>
      <c r="G14" s="421"/>
      <c r="H14" s="421"/>
      <c r="I14" s="421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  <c r="W14" s="421"/>
      <c r="X14" s="421"/>
      <c r="Y14" s="421"/>
      <c r="Z14" s="421"/>
      <c r="AA14" s="421"/>
      <c r="AB14" s="421"/>
      <c r="AC14" s="422"/>
      <c r="AD14" s="417" t="s">
        <v>1054</v>
      </c>
      <c r="AE14" s="418"/>
      <c r="AF14" s="418"/>
      <c r="AG14" s="418"/>
      <c r="AH14" s="418"/>
      <c r="AI14" s="418"/>
      <c r="AJ14" s="418"/>
      <c r="AK14" s="418"/>
      <c r="AL14" s="418"/>
      <c r="AM14" s="418"/>
      <c r="AN14" s="418"/>
      <c r="AO14" s="418"/>
      <c r="AP14" s="418"/>
      <c r="AQ14" s="418"/>
      <c r="AR14" s="418"/>
      <c r="AS14" s="418"/>
      <c r="AT14" s="418"/>
      <c r="AU14" s="418"/>
      <c r="AV14" s="418"/>
      <c r="AW14" s="418"/>
      <c r="AX14" s="418"/>
      <c r="AY14" s="418"/>
      <c r="AZ14" s="418"/>
      <c r="BA14" s="418"/>
      <c r="BB14" s="418"/>
      <c r="BC14" s="419"/>
    </row>
    <row r="15" spans="1:55" s="34" customFormat="1" ht="15" customHeight="1" x14ac:dyDescent="0.15">
      <c r="A15" s="416"/>
      <c r="B15" s="416"/>
      <c r="C15" s="416"/>
      <c r="D15" s="149" t="s">
        <v>0</v>
      </c>
      <c r="E15" s="556" t="s">
        <v>5</v>
      </c>
      <c r="F15" s="557"/>
      <c r="G15" s="557"/>
      <c r="H15" s="557"/>
      <c r="I15" s="557"/>
      <c r="J15" s="557"/>
      <c r="K15" s="557"/>
      <c r="L15" s="557"/>
      <c r="M15" s="557"/>
      <c r="N15" s="557"/>
      <c r="O15" s="557"/>
      <c r="P15" s="557"/>
      <c r="Q15" s="557"/>
      <c r="R15" s="557"/>
      <c r="S15" s="557"/>
      <c r="T15" s="557"/>
      <c r="U15" s="557"/>
      <c r="V15" s="557"/>
      <c r="W15" s="557"/>
      <c r="X15" s="557"/>
      <c r="Y15" s="557"/>
      <c r="Z15" s="557"/>
      <c r="AA15" s="557"/>
      <c r="AB15" s="557"/>
      <c r="AC15" s="558"/>
      <c r="AD15" s="147" t="s">
        <v>0</v>
      </c>
      <c r="AE15" s="420" t="s">
        <v>5</v>
      </c>
      <c r="AF15" s="421"/>
      <c r="AG15" s="421"/>
      <c r="AH15" s="421"/>
      <c r="AI15" s="421"/>
      <c r="AJ15" s="421"/>
      <c r="AK15" s="421"/>
      <c r="AL15" s="421"/>
      <c r="AM15" s="421"/>
      <c r="AN15" s="421"/>
      <c r="AO15" s="421"/>
      <c r="AP15" s="421"/>
      <c r="AQ15" s="421"/>
      <c r="AR15" s="421"/>
      <c r="AS15" s="421"/>
      <c r="AT15" s="421"/>
      <c r="AU15" s="421"/>
      <c r="AV15" s="421"/>
      <c r="AW15" s="421"/>
      <c r="AX15" s="421"/>
      <c r="AY15" s="421"/>
      <c r="AZ15" s="421"/>
      <c r="BA15" s="421"/>
      <c r="BB15" s="421"/>
      <c r="BC15" s="422"/>
    </row>
    <row r="16" spans="1:55" s="34" customFormat="1" ht="15" customHeight="1" x14ac:dyDescent="0.15">
      <c r="A16" s="416"/>
      <c r="B16" s="416"/>
      <c r="C16" s="416"/>
      <c r="D16" s="415" t="s">
        <v>655</v>
      </c>
      <c r="E16" s="420" t="s">
        <v>655</v>
      </c>
      <c r="F16" s="421"/>
      <c r="G16" s="421"/>
      <c r="H16" s="421"/>
      <c r="I16" s="422"/>
      <c r="J16" s="420" t="s">
        <v>656</v>
      </c>
      <c r="K16" s="421"/>
      <c r="L16" s="421"/>
      <c r="M16" s="421"/>
      <c r="N16" s="422"/>
      <c r="O16" s="420" t="s">
        <v>657</v>
      </c>
      <c r="P16" s="421"/>
      <c r="Q16" s="421"/>
      <c r="R16" s="421"/>
      <c r="S16" s="422"/>
      <c r="T16" s="420" t="s">
        <v>658</v>
      </c>
      <c r="U16" s="421"/>
      <c r="V16" s="421"/>
      <c r="W16" s="421"/>
      <c r="X16" s="422"/>
      <c r="Y16" s="420" t="s">
        <v>659</v>
      </c>
      <c r="Z16" s="421"/>
      <c r="AA16" s="421"/>
      <c r="AB16" s="421"/>
      <c r="AC16" s="422"/>
      <c r="AD16" s="415" t="s">
        <v>655</v>
      </c>
      <c r="AE16" s="420" t="s">
        <v>655</v>
      </c>
      <c r="AF16" s="421"/>
      <c r="AG16" s="421"/>
      <c r="AH16" s="421"/>
      <c r="AI16" s="422"/>
      <c r="AJ16" s="420" t="s">
        <v>656</v>
      </c>
      <c r="AK16" s="421"/>
      <c r="AL16" s="421"/>
      <c r="AM16" s="421"/>
      <c r="AN16" s="422"/>
      <c r="AO16" s="420" t="s">
        <v>657</v>
      </c>
      <c r="AP16" s="421"/>
      <c r="AQ16" s="421"/>
      <c r="AR16" s="421"/>
      <c r="AS16" s="422"/>
      <c r="AT16" s="420" t="s">
        <v>658</v>
      </c>
      <c r="AU16" s="421"/>
      <c r="AV16" s="421"/>
      <c r="AW16" s="421"/>
      <c r="AX16" s="422"/>
      <c r="AY16" s="420" t="s">
        <v>659</v>
      </c>
      <c r="AZ16" s="421"/>
      <c r="BA16" s="421"/>
      <c r="BB16" s="421"/>
      <c r="BC16" s="422"/>
    </row>
    <row r="17" spans="1:56" s="34" customFormat="1" ht="108" customHeight="1" x14ac:dyDescent="0.15">
      <c r="A17" s="416"/>
      <c r="B17" s="416"/>
      <c r="C17" s="416"/>
      <c r="D17" s="559"/>
      <c r="E17" s="91" t="s">
        <v>739</v>
      </c>
      <c r="F17" s="91" t="s">
        <v>740</v>
      </c>
      <c r="G17" s="91" t="s">
        <v>741</v>
      </c>
      <c r="H17" s="91" t="s">
        <v>742</v>
      </c>
      <c r="I17" s="91" t="s">
        <v>743</v>
      </c>
      <c r="J17" s="91" t="s">
        <v>739</v>
      </c>
      <c r="K17" s="91" t="s">
        <v>740</v>
      </c>
      <c r="L17" s="91" t="s">
        <v>741</v>
      </c>
      <c r="M17" s="91" t="s">
        <v>742</v>
      </c>
      <c r="N17" s="91" t="s">
        <v>743</v>
      </c>
      <c r="O17" s="91" t="s">
        <v>739</v>
      </c>
      <c r="P17" s="91" t="s">
        <v>740</v>
      </c>
      <c r="Q17" s="91" t="s">
        <v>741</v>
      </c>
      <c r="R17" s="91" t="s">
        <v>742</v>
      </c>
      <c r="S17" s="91" t="s">
        <v>743</v>
      </c>
      <c r="T17" s="91" t="s">
        <v>739</v>
      </c>
      <c r="U17" s="91" t="s">
        <v>740</v>
      </c>
      <c r="V17" s="91" t="s">
        <v>741</v>
      </c>
      <c r="W17" s="91" t="s">
        <v>742</v>
      </c>
      <c r="X17" s="91" t="s">
        <v>743</v>
      </c>
      <c r="Y17" s="91" t="s">
        <v>739</v>
      </c>
      <c r="Z17" s="91" t="s">
        <v>740</v>
      </c>
      <c r="AA17" s="91" t="s">
        <v>741</v>
      </c>
      <c r="AB17" s="91" t="s">
        <v>742</v>
      </c>
      <c r="AC17" s="91" t="s">
        <v>743</v>
      </c>
      <c r="AD17" s="559"/>
      <c r="AE17" s="91" t="s">
        <v>739</v>
      </c>
      <c r="AF17" s="91" t="s">
        <v>740</v>
      </c>
      <c r="AG17" s="91" t="s">
        <v>741</v>
      </c>
      <c r="AH17" s="91" t="s">
        <v>742</v>
      </c>
      <c r="AI17" s="91" t="s">
        <v>743</v>
      </c>
      <c r="AJ17" s="111" t="s">
        <v>739</v>
      </c>
      <c r="AK17" s="91" t="s">
        <v>740</v>
      </c>
      <c r="AL17" s="91" t="s">
        <v>741</v>
      </c>
      <c r="AM17" s="91" t="s">
        <v>742</v>
      </c>
      <c r="AN17" s="91" t="s">
        <v>743</v>
      </c>
      <c r="AO17" s="91" t="s">
        <v>739</v>
      </c>
      <c r="AP17" s="91" t="s">
        <v>740</v>
      </c>
      <c r="AQ17" s="91" t="s">
        <v>741</v>
      </c>
      <c r="AR17" s="91" t="s">
        <v>742</v>
      </c>
      <c r="AS17" s="91" t="s">
        <v>743</v>
      </c>
      <c r="AT17" s="91" t="s">
        <v>739</v>
      </c>
      <c r="AU17" s="91" t="s">
        <v>740</v>
      </c>
      <c r="AV17" s="91" t="s">
        <v>741</v>
      </c>
      <c r="AW17" s="91" t="s">
        <v>742</v>
      </c>
      <c r="AX17" s="91" t="s">
        <v>743</v>
      </c>
      <c r="AY17" s="91" t="s">
        <v>739</v>
      </c>
      <c r="AZ17" s="91" t="s">
        <v>740</v>
      </c>
      <c r="BA17" s="91" t="s">
        <v>741</v>
      </c>
      <c r="BB17" s="91" t="s">
        <v>742</v>
      </c>
      <c r="BC17" s="91" t="s">
        <v>743</v>
      </c>
    </row>
    <row r="18" spans="1:56" s="34" customFormat="1" ht="8.25" x14ac:dyDescent="0.15">
      <c r="A18" s="37">
        <v>1</v>
      </c>
      <c r="B18" s="37">
        <v>2</v>
      </c>
      <c r="C18" s="37">
        <v>3</v>
      </c>
      <c r="D18" s="37">
        <v>4</v>
      </c>
      <c r="E18" s="37" t="s">
        <v>77</v>
      </c>
      <c r="F18" s="37" t="s">
        <v>78</v>
      </c>
      <c r="G18" s="37" t="s">
        <v>79</v>
      </c>
      <c r="H18" s="37" t="s">
        <v>80</v>
      </c>
      <c r="I18" s="37" t="s">
        <v>280</v>
      </c>
      <c r="J18" s="37" t="s">
        <v>277</v>
      </c>
      <c r="K18" s="37" t="s">
        <v>278</v>
      </c>
      <c r="L18" s="37" t="s">
        <v>279</v>
      </c>
      <c r="M18" s="37" t="s">
        <v>675</v>
      </c>
      <c r="N18" s="37" t="s">
        <v>676</v>
      </c>
      <c r="O18" s="37" t="s">
        <v>679</v>
      </c>
      <c r="P18" s="37" t="s">
        <v>680</v>
      </c>
      <c r="Q18" s="37" t="s">
        <v>681</v>
      </c>
      <c r="R18" s="37" t="s">
        <v>682</v>
      </c>
      <c r="S18" s="37" t="s">
        <v>683</v>
      </c>
      <c r="T18" s="37" t="s">
        <v>686</v>
      </c>
      <c r="U18" s="37" t="s">
        <v>687</v>
      </c>
      <c r="V18" s="37" t="s">
        <v>688</v>
      </c>
      <c r="W18" s="37" t="s">
        <v>689</v>
      </c>
      <c r="X18" s="37" t="s">
        <v>690</v>
      </c>
      <c r="Y18" s="37" t="s">
        <v>693</v>
      </c>
      <c r="Z18" s="37" t="s">
        <v>694</v>
      </c>
      <c r="AA18" s="37" t="s">
        <v>695</v>
      </c>
      <c r="AB18" s="37" t="s">
        <v>696</v>
      </c>
      <c r="AC18" s="37" t="s">
        <v>697</v>
      </c>
      <c r="AD18" s="37">
        <v>6</v>
      </c>
      <c r="AE18" s="37" t="s">
        <v>87</v>
      </c>
      <c r="AF18" s="37" t="s">
        <v>88</v>
      </c>
      <c r="AG18" s="37" t="s">
        <v>89</v>
      </c>
      <c r="AH18" s="37" t="s">
        <v>90</v>
      </c>
      <c r="AI18" s="37" t="s">
        <v>311</v>
      </c>
      <c r="AJ18" s="112" t="s">
        <v>308</v>
      </c>
      <c r="AK18" s="37" t="s">
        <v>309</v>
      </c>
      <c r="AL18" s="37" t="s">
        <v>310</v>
      </c>
      <c r="AM18" s="37" t="s">
        <v>744</v>
      </c>
      <c r="AN18" s="37" t="s">
        <v>745</v>
      </c>
      <c r="AO18" s="37" t="s">
        <v>746</v>
      </c>
      <c r="AP18" s="37" t="s">
        <v>747</v>
      </c>
      <c r="AQ18" s="37" t="s">
        <v>748</v>
      </c>
      <c r="AR18" s="37" t="s">
        <v>749</v>
      </c>
      <c r="AS18" s="37" t="s">
        <v>750</v>
      </c>
      <c r="AT18" s="37" t="s">
        <v>751</v>
      </c>
      <c r="AU18" s="37" t="s">
        <v>752</v>
      </c>
      <c r="AV18" s="37" t="s">
        <v>753</v>
      </c>
      <c r="AW18" s="37" t="s">
        <v>754</v>
      </c>
      <c r="AX18" s="37" t="s">
        <v>755</v>
      </c>
      <c r="AY18" s="37" t="s">
        <v>756</v>
      </c>
      <c r="AZ18" s="37" t="s">
        <v>757</v>
      </c>
      <c r="BA18" s="37" t="s">
        <v>758</v>
      </c>
      <c r="BB18" s="37" t="s">
        <v>759</v>
      </c>
      <c r="BC18" s="37" t="s">
        <v>760</v>
      </c>
    </row>
    <row r="19" spans="1:56" s="107" customFormat="1" ht="23.25" customHeight="1" x14ac:dyDescent="0.2">
      <c r="A19" s="132">
        <f>'10'!A18</f>
        <v>0</v>
      </c>
      <c r="B19" s="133" t="str">
        <f>'10'!B18</f>
        <v>ВСЕГО по инвестиционной программе, в том числе:</v>
      </c>
      <c r="C19" s="95" t="str">
        <f>'10'!C18</f>
        <v>M-O</v>
      </c>
      <c r="D19" s="155">
        <f>'10'!G18</f>
        <v>119.45880000000001</v>
      </c>
      <c r="E19" s="108">
        <f>SUM(F19:I19)</f>
        <v>67.676190308000002</v>
      </c>
      <c r="F19" s="108">
        <f t="shared" ref="F19" si="0">K19+P19+U19+Z19</f>
        <v>0</v>
      </c>
      <c r="G19" s="108">
        <f t="shared" ref="G19" si="1">L19+Q19+V19+AA19</f>
        <v>0</v>
      </c>
      <c r="H19" s="108">
        <f t="shared" ref="H19" si="2">M19+R19+W19+AB19</f>
        <v>33.365676467999997</v>
      </c>
      <c r="I19" s="108">
        <f t="shared" ref="I19" si="3">N19+S19+X19+AC19</f>
        <v>34.310513839999999</v>
      </c>
      <c r="J19" s="108">
        <f>SUM(K19:N19)</f>
        <v>9.9676561919999997</v>
      </c>
      <c r="K19" s="155">
        <f>SUM(K20:K25)</f>
        <v>0</v>
      </c>
      <c r="L19" s="155">
        <f t="shared" ref="L19:N19" si="4">SUM(L20:L25)</f>
        <v>0</v>
      </c>
      <c r="M19" s="155">
        <f t="shared" si="4"/>
        <v>3.183229656</v>
      </c>
      <c r="N19" s="155">
        <f t="shared" si="4"/>
        <v>6.7844265359999998</v>
      </c>
      <c r="O19" s="108">
        <f>SUM(P19:S19)</f>
        <v>18.387505040000001</v>
      </c>
      <c r="P19" s="155">
        <f>SUM(P20:P25)</f>
        <v>0</v>
      </c>
      <c r="Q19" s="155">
        <f t="shared" ref="Q19" si="5">SUM(Q20:Q25)</f>
        <v>0</v>
      </c>
      <c r="R19" s="155">
        <f t="shared" ref="R19" si="6">SUM(R20:R25)</f>
        <v>0.44643996000000002</v>
      </c>
      <c r="S19" s="155">
        <f t="shared" ref="S19" si="7">SUM(S20:S25)</f>
        <v>17.941065080000001</v>
      </c>
      <c r="T19" s="108">
        <f>SUM(U19:X19)</f>
        <v>39.321029076000002</v>
      </c>
      <c r="U19" s="155">
        <f>SUM(U20:U25)</f>
        <v>0</v>
      </c>
      <c r="V19" s="155">
        <f t="shared" ref="V19" si="8">SUM(V20:V25)</f>
        <v>0</v>
      </c>
      <c r="W19" s="155">
        <f t="shared" ref="W19" si="9">SUM(W20:W25)</f>
        <v>29.736006851999999</v>
      </c>
      <c r="X19" s="155">
        <f t="shared" ref="X19" si="10">SUM(X20:X25)</f>
        <v>9.5850222239999994</v>
      </c>
      <c r="Y19" s="108">
        <f>SUM(Z19:AC19)</f>
        <v>0</v>
      </c>
      <c r="Z19" s="155">
        <f>SUM(Z20:Z25)</f>
        <v>0</v>
      </c>
      <c r="AA19" s="155">
        <f t="shared" ref="AA19" si="11">SUM(AA20:AA25)</f>
        <v>0</v>
      </c>
      <c r="AB19" s="155">
        <f t="shared" ref="AB19" si="12">SUM(AB20:AB25)</f>
        <v>0</v>
      </c>
      <c r="AC19" s="155">
        <f t="shared" ref="AC19" si="13">SUM(AC20:AC25)</f>
        <v>0</v>
      </c>
      <c r="AD19" s="108">
        <f>'12'!H18</f>
        <v>99.549000000000007</v>
      </c>
      <c r="AE19" s="108">
        <f>SUM(AF19:AI19)</f>
        <v>56.396825256666673</v>
      </c>
      <c r="AF19" s="108">
        <f t="shared" ref="AF19" si="14">AK19+AP19+AU19+AZ19</f>
        <v>0</v>
      </c>
      <c r="AG19" s="108">
        <f t="shared" ref="AG19" si="15">AL19+AQ19+AV19+BA19</f>
        <v>0</v>
      </c>
      <c r="AH19" s="108">
        <f t="shared" ref="AH19" si="16">AM19+AR19+AW19+BB19</f>
        <v>27.804730390000003</v>
      </c>
      <c r="AI19" s="108">
        <f t="shared" ref="AI19" si="17">AN19+AS19+AX19+BC19</f>
        <v>28.592094866666667</v>
      </c>
      <c r="AJ19" s="134">
        <f>SUM(AK19:AN19)</f>
        <v>8.3063801599999998</v>
      </c>
      <c r="AK19" s="155">
        <f>SUM(AK20:AK25)</f>
        <v>0</v>
      </c>
      <c r="AL19" s="155">
        <f t="shared" ref="AL19" si="18">SUM(AL20:AL25)</f>
        <v>0</v>
      </c>
      <c r="AM19" s="155">
        <f t="shared" ref="AM19" si="19">SUM(AM20:AM25)</f>
        <v>2.6526913800000003</v>
      </c>
      <c r="AN19" s="155">
        <f t="shared" ref="AN19" si="20">SUM(AN20:AN25)</f>
        <v>5.6536887799999995</v>
      </c>
      <c r="AO19" s="134">
        <f>SUM(AP19:AS19)</f>
        <v>15.322920866666665</v>
      </c>
      <c r="AP19" s="155">
        <f>SUM(AP20:AP25)</f>
        <v>0</v>
      </c>
      <c r="AQ19" s="155">
        <f t="shared" ref="AQ19" si="21">SUM(AQ20:AQ25)</f>
        <v>0</v>
      </c>
      <c r="AR19" s="155">
        <f t="shared" ref="AR19" si="22">SUM(AR20:AR25)</f>
        <v>0.37203330000000001</v>
      </c>
      <c r="AS19" s="155">
        <f t="shared" ref="AS19" si="23">SUM(AS20:AS25)</f>
        <v>14.950887566666665</v>
      </c>
      <c r="AT19" s="134">
        <f>SUM(AU19:AX19)</f>
        <v>32.767524229999999</v>
      </c>
      <c r="AU19" s="155">
        <f>SUM(AU20:AU25)</f>
        <v>0</v>
      </c>
      <c r="AV19" s="155">
        <f t="shared" ref="AV19" si="24">SUM(AV20:AV25)</f>
        <v>0</v>
      </c>
      <c r="AW19" s="155">
        <f t="shared" ref="AW19" si="25">SUM(AW20:AW25)</f>
        <v>24.780005710000001</v>
      </c>
      <c r="AX19" s="155">
        <f t="shared" ref="AX19" si="26">SUM(AX20:AX25)</f>
        <v>7.987518520000001</v>
      </c>
      <c r="AY19" s="134">
        <f>SUM(AZ19:BC19)</f>
        <v>0</v>
      </c>
      <c r="AZ19" s="155">
        <f>SUM(AZ20:AZ25)</f>
        <v>0</v>
      </c>
      <c r="BA19" s="155">
        <f t="shared" ref="BA19" si="27">SUM(BA20:BA25)</f>
        <v>0</v>
      </c>
      <c r="BB19" s="155">
        <f t="shared" ref="BB19" si="28">SUM(BB20:BB25)</f>
        <v>0</v>
      </c>
      <c r="BC19" s="155">
        <f t="shared" ref="BC19" si="29">SUM(BC20:BC25)</f>
        <v>0</v>
      </c>
      <c r="BD19" s="138"/>
    </row>
    <row r="20" spans="1:56" s="107" customFormat="1" ht="23.25" customHeight="1" x14ac:dyDescent="0.2">
      <c r="A20" s="132" t="str">
        <f>'10'!A19</f>
        <v>0.1</v>
      </c>
      <c r="B20" s="133" t="str">
        <f>'10'!B19</f>
        <v>Технологическое присоединение, всего</v>
      </c>
      <c r="C20" s="95" t="str">
        <f>'10'!C19</f>
        <v>M-O</v>
      </c>
      <c r="D20" s="155">
        <f>'10'!G19</f>
        <v>20.1204</v>
      </c>
      <c r="E20" s="108">
        <f>SUM(F20:I20)</f>
        <v>17.491299900000001</v>
      </c>
      <c r="F20" s="108">
        <f t="shared" ref="F20:F21" si="30">K20+P20+U20+Z20</f>
        <v>0</v>
      </c>
      <c r="G20" s="108">
        <f t="shared" ref="G20:G21" si="31">L20+Q20+V20+AA20</f>
        <v>0</v>
      </c>
      <c r="H20" s="108">
        <f t="shared" ref="H20:I21" si="32">M20+R20+W20+AB20</f>
        <v>0</v>
      </c>
      <c r="I20" s="108">
        <f t="shared" si="32"/>
        <v>17.491299900000001</v>
      </c>
      <c r="J20" s="108">
        <f t="shared" ref="J20:J35" si="33">SUM(K20:N20)</f>
        <v>6.0911135519999995</v>
      </c>
      <c r="K20" s="108">
        <f t="shared" ref="K20:N20" si="34">K28</f>
        <v>0</v>
      </c>
      <c r="L20" s="108">
        <f t="shared" si="34"/>
        <v>0</v>
      </c>
      <c r="M20" s="108">
        <f t="shared" si="34"/>
        <v>0</v>
      </c>
      <c r="N20" s="108">
        <f t="shared" si="34"/>
        <v>6.0911135519999995</v>
      </c>
      <c r="O20" s="108">
        <f>SUM(P20:S20)</f>
        <v>5.6435761319999997</v>
      </c>
      <c r="P20" s="108">
        <f t="shared" ref="P20:S20" si="35">P28</f>
        <v>0</v>
      </c>
      <c r="Q20" s="108">
        <f t="shared" si="35"/>
        <v>0</v>
      </c>
      <c r="R20" s="108">
        <f t="shared" si="35"/>
        <v>0</v>
      </c>
      <c r="S20" s="108">
        <f t="shared" si="35"/>
        <v>5.6435761319999997</v>
      </c>
      <c r="T20" s="108">
        <f t="shared" ref="T20:T35" si="36">SUM(U20:X20)</f>
        <v>5.7566102160000003</v>
      </c>
      <c r="U20" s="108">
        <f t="shared" ref="U20:X20" si="37">U28</f>
        <v>0</v>
      </c>
      <c r="V20" s="108">
        <f t="shared" si="37"/>
        <v>0</v>
      </c>
      <c r="W20" s="108">
        <f t="shared" si="37"/>
        <v>0</v>
      </c>
      <c r="X20" s="108">
        <f t="shared" si="37"/>
        <v>5.7566102160000003</v>
      </c>
      <c r="Y20" s="108">
        <f t="shared" ref="Y20:Y35" si="38">SUM(Z20:AC20)</f>
        <v>0</v>
      </c>
      <c r="Z20" s="134">
        <f t="shared" ref="Z20:AC20" si="39">Z28</f>
        <v>0</v>
      </c>
      <c r="AA20" s="134">
        <f t="shared" si="39"/>
        <v>0</v>
      </c>
      <c r="AB20" s="134">
        <f t="shared" si="39"/>
        <v>0</v>
      </c>
      <c r="AC20" s="134">
        <f t="shared" si="39"/>
        <v>0</v>
      </c>
      <c r="AD20" s="108">
        <f>'12'!H19</f>
        <v>16.766999999999999</v>
      </c>
      <c r="AE20" s="108">
        <f>SUM(AF20:AI20)</f>
        <v>14.57608325</v>
      </c>
      <c r="AF20" s="108">
        <f t="shared" ref="AF20:AF21" si="40">AK20+AP20+AU20+AZ20</f>
        <v>0</v>
      </c>
      <c r="AG20" s="108">
        <f t="shared" ref="AG20:AG21" si="41">AL20+AQ20+AV20+BA20</f>
        <v>0</v>
      </c>
      <c r="AH20" s="108">
        <f t="shared" ref="AH20:AH21" si="42">AM20+AR20+AW20+BB20</f>
        <v>0</v>
      </c>
      <c r="AI20" s="108">
        <f t="shared" ref="AI20:AI21" si="43">AN20+AS20+AX20+BC20</f>
        <v>14.57608325</v>
      </c>
      <c r="AJ20" s="134">
        <f>SUM(AK20:AN20)</f>
        <v>5.0759279599999996</v>
      </c>
      <c r="AK20" s="108">
        <f>K20/1.2</f>
        <v>0</v>
      </c>
      <c r="AL20" s="108">
        <f t="shared" ref="AL20:AN21" si="44">L20/1.2</f>
        <v>0</v>
      </c>
      <c r="AM20" s="108">
        <f t="shared" si="44"/>
        <v>0</v>
      </c>
      <c r="AN20" s="108">
        <f t="shared" si="44"/>
        <v>5.0759279599999996</v>
      </c>
      <c r="AO20" s="134">
        <f>SUM(AP20:AS20)</f>
        <v>4.7029801100000004</v>
      </c>
      <c r="AP20" s="108">
        <f>P20/1.2</f>
        <v>0</v>
      </c>
      <c r="AQ20" s="108">
        <f t="shared" ref="AQ20" si="45">Q20/1.2</f>
        <v>0</v>
      </c>
      <c r="AR20" s="108">
        <f t="shared" ref="AR20" si="46">R20/1.2</f>
        <v>0</v>
      </c>
      <c r="AS20" s="108">
        <f t="shared" ref="AS20" si="47">S20/1.2</f>
        <v>4.7029801100000004</v>
      </c>
      <c r="AT20" s="134">
        <f>SUM(AU20:AX20)</f>
        <v>4.7971751800000009</v>
      </c>
      <c r="AU20" s="108">
        <f>U20/1.2</f>
        <v>0</v>
      </c>
      <c r="AV20" s="108">
        <f t="shared" ref="AV20:AV21" si="48">V20/1.2</f>
        <v>0</v>
      </c>
      <c r="AW20" s="108">
        <f t="shared" ref="AW20:AW21" si="49">W20/1.2</f>
        <v>0</v>
      </c>
      <c r="AX20" s="108">
        <f t="shared" ref="AX20:AX21" si="50">X20/1.2</f>
        <v>4.7971751800000009</v>
      </c>
      <c r="AY20" s="134">
        <f>SUM(AZ20:BC20)</f>
        <v>0</v>
      </c>
      <c r="AZ20" s="155">
        <f t="shared" ref="AZ20:AZ82" si="51">SUM(AZ21:AZ33)</f>
        <v>0</v>
      </c>
      <c r="BA20" s="155">
        <f t="shared" ref="BA20:BA82" si="52">SUM(BA21:BA33)</f>
        <v>0</v>
      </c>
      <c r="BB20" s="155">
        <f t="shared" ref="BB20:BB82" si="53">SUM(BB21:BB33)</f>
        <v>0</v>
      </c>
      <c r="BC20" s="155">
        <f t="shared" ref="BC20:BC82" si="54">SUM(BC21:BC33)</f>
        <v>0</v>
      </c>
      <c r="BD20" s="138"/>
    </row>
    <row r="21" spans="1:56" s="107" customFormat="1" ht="23.25" customHeight="1" x14ac:dyDescent="0.2">
      <c r="A21" s="132" t="str">
        <f>'10'!A20</f>
        <v>0.2</v>
      </c>
      <c r="B21" s="133" t="str">
        <f>'10'!B20</f>
        <v>Реконструкция, модернизация, техническое перевооружение, всего</v>
      </c>
      <c r="C21" s="95" t="str">
        <f>'10'!C20</f>
        <v>M-O</v>
      </c>
      <c r="D21" s="155">
        <f>'10'!G20</f>
        <v>77.784000000000006</v>
      </c>
      <c r="E21" s="108">
        <f t="shared" ref="E21:E82" si="55">SUM(F21:I21)</f>
        <v>39.951390407999995</v>
      </c>
      <c r="F21" s="108">
        <f t="shared" si="30"/>
        <v>0</v>
      </c>
      <c r="G21" s="108">
        <f t="shared" si="31"/>
        <v>0</v>
      </c>
      <c r="H21" s="108">
        <f t="shared" si="32"/>
        <v>33.365676467999997</v>
      </c>
      <c r="I21" s="108">
        <f t="shared" si="32"/>
        <v>6.5857139399999998</v>
      </c>
      <c r="J21" s="108">
        <f t="shared" si="33"/>
        <v>3.8765426399999998</v>
      </c>
      <c r="K21" s="108">
        <f t="shared" ref="K21:N21" si="56">K31</f>
        <v>0</v>
      </c>
      <c r="L21" s="108">
        <f t="shared" si="56"/>
        <v>0</v>
      </c>
      <c r="M21" s="108">
        <f t="shared" si="56"/>
        <v>3.183229656</v>
      </c>
      <c r="N21" s="134">
        <f t="shared" si="56"/>
        <v>0.69331298399999997</v>
      </c>
      <c r="O21" s="108">
        <f t="shared" ref="O21:O35" si="57">SUM(P21:S21)</f>
        <v>2.5104289080000002</v>
      </c>
      <c r="P21" s="108">
        <f t="shared" ref="P21:S21" si="58">P31</f>
        <v>0</v>
      </c>
      <c r="Q21" s="108">
        <f t="shared" si="58"/>
        <v>0</v>
      </c>
      <c r="R21" s="108">
        <f t="shared" si="58"/>
        <v>0.44643996000000002</v>
      </c>
      <c r="S21" s="108">
        <f t="shared" si="58"/>
        <v>2.063988948</v>
      </c>
      <c r="T21" s="108">
        <f t="shared" si="36"/>
        <v>33.564418859999996</v>
      </c>
      <c r="U21" s="108">
        <f t="shared" ref="U21:X21" si="59">U31</f>
        <v>0</v>
      </c>
      <c r="V21" s="108">
        <f t="shared" si="59"/>
        <v>0</v>
      </c>
      <c r="W21" s="108">
        <f t="shared" si="59"/>
        <v>29.736006851999999</v>
      </c>
      <c r="X21" s="108">
        <f t="shared" si="59"/>
        <v>3.8284120079999999</v>
      </c>
      <c r="Y21" s="108">
        <f t="shared" si="38"/>
        <v>0</v>
      </c>
      <c r="Z21" s="134">
        <f t="shared" ref="Z21:AC21" si="60">Z31</f>
        <v>0</v>
      </c>
      <c r="AA21" s="134">
        <f t="shared" si="60"/>
        <v>0</v>
      </c>
      <c r="AB21" s="134">
        <f t="shared" si="60"/>
        <v>0</v>
      </c>
      <c r="AC21" s="134">
        <f t="shared" si="60"/>
        <v>0</v>
      </c>
      <c r="AD21" s="108">
        <f>'12'!H20</f>
        <v>64.820000000000007</v>
      </c>
      <c r="AE21" s="108">
        <f t="shared" ref="AE21:AE82" si="61">SUM(AF21:AI21)</f>
        <v>33.29282534</v>
      </c>
      <c r="AF21" s="108">
        <f t="shared" si="40"/>
        <v>0</v>
      </c>
      <c r="AG21" s="108">
        <f t="shared" si="41"/>
        <v>0</v>
      </c>
      <c r="AH21" s="108">
        <f t="shared" si="42"/>
        <v>27.804730390000003</v>
      </c>
      <c r="AI21" s="108">
        <f t="shared" si="43"/>
        <v>5.4880949499999998</v>
      </c>
      <c r="AJ21" s="134">
        <f t="shared" ref="AJ21:AJ82" si="62">SUM(AK21:AN21)</f>
        <v>3.2304522000000002</v>
      </c>
      <c r="AK21" s="108">
        <f t="shared" ref="AK21:AK82" si="63">K21/1.2</f>
        <v>0</v>
      </c>
      <c r="AL21" s="108">
        <f t="shared" si="44"/>
        <v>0</v>
      </c>
      <c r="AM21" s="108">
        <f t="shared" si="44"/>
        <v>2.6526913800000003</v>
      </c>
      <c r="AN21" s="108">
        <f t="shared" si="44"/>
        <v>0.57776081999999995</v>
      </c>
      <c r="AO21" s="134">
        <f t="shared" ref="AO21:AO32" si="64">SUM(AP21:AS21)</f>
        <v>2.0920240899999998</v>
      </c>
      <c r="AP21" s="108">
        <f t="shared" ref="AP21:AP82" si="65">P21/1.2</f>
        <v>0</v>
      </c>
      <c r="AQ21" s="108">
        <f t="shared" ref="AQ21:AQ82" si="66">Q21/1.2</f>
        <v>0</v>
      </c>
      <c r="AR21" s="108">
        <f t="shared" ref="AR21:AR82" si="67">R21/1.2</f>
        <v>0.37203330000000001</v>
      </c>
      <c r="AS21" s="108">
        <f t="shared" ref="AS21:AS82" si="68">S21/1.2</f>
        <v>1.71999079</v>
      </c>
      <c r="AT21" s="134">
        <f t="shared" ref="AT21:AT32" si="69">SUM(AU21:AX21)</f>
        <v>27.970349050000003</v>
      </c>
      <c r="AU21" s="108">
        <f t="shared" ref="AU21:AU82" si="70">U21/1.2</f>
        <v>0</v>
      </c>
      <c r="AV21" s="108">
        <f t="shared" si="48"/>
        <v>0</v>
      </c>
      <c r="AW21" s="108">
        <f t="shared" si="49"/>
        <v>24.780005710000001</v>
      </c>
      <c r="AX21" s="108">
        <f t="shared" si="50"/>
        <v>3.1903433400000001</v>
      </c>
      <c r="AY21" s="134">
        <f t="shared" ref="AY21:AY32" si="71">SUM(AZ21:BC21)</f>
        <v>0</v>
      </c>
      <c r="AZ21" s="155">
        <f t="shared" si="51"/>
        <v>0</v>
      </c>
      <c r="BA21" s="155">
        <f t="shared" si="52"/>
        <v>0</v>
      </c>
      <c r="BB21" s="155">
        <f t="shared" si="53"/>
        <v>0</v>
      </c>
      <c r="BC21" s="155">
        <f t="shared" si="54"/>
        <v>0</v>
      </c>
      <c r="BD21" s="138"/>
    </row>
    <row r="22" spans="1:56" s="107" customFormat="1" ht="23.25" customHeight="1" x14ac:dyDescent="0.2">
      <c r="A22" s="132" t="str">
        <f>'10'!A21</f>
        <v>0.3</v>
      </c>
      <c r="B22" s="133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95" t="str">
        <f>'10'!C21</f>
        <v>M-O</v>
      </c>
      <c r="D22" s="155">
        <f>'10'!G21</f>
        <v>0</v>
      </c>
      <c r="E22" s="108">
        <f t="shared" si="55"/>
        <v>0</v>
      </c>
      <c r="F22" s="108">
        <f t="shared" ref="F22:F82" si="72">K22+P22+U22+Z22</f>
        <v>0</v>
      </c>
      <c r="G22" s="108">
        <f t="shared" ref="G22:G82" si="73">L22+Q22+V22+AA22</f>
        <v>0</v>
      </c>
      <c r="H22" s="108">
        <f t="shared" ref="H22:H82" si="74">M22+R22+W22+AB22</f>
        <v>0</v>
      </c>
      <c r="I22" s="108">
        <f t="shared" ref="I22:I82" si="75">N22+S22+X22+AC22</f>
        <v>0</v>
      </c>
      <c r="J22" s="108">
        <f t="shared" si="33"/>
        <v>0</v>
      </c>
      <c r="K22" s="108">
        <v>0</v>
      </c>
      <c r="L22" s="108">
        <v>0</v>
      </c>
      <c r="M22" s="108">
        <v>0</v>
      </c>
      <c r="N22" s="108">
        <v>0</v>
      </c>
      <c r="O22" s="108">
        <f t="shared" si="57"/>
        <v>0</v>
      </c>
      <c r="P22" s="108">
        <v>0</v>
      </c>
      <c r="Q22" s="108">
        <v>0</v>
      </c>
      <c r="R22" s="108">
        <v>0</v>
      </c>
      <c r="S22" s="108">
        <v>0</v>
      </c>
      <c r="T22" s="108">
        <f t="shared" si="36"/>
        <v>0</v>
      </c>
      <c r="U22" s="108">
        <v>0</v>
      </c>
      <c r="V22" s="108">
        <v>0</v>
      </c>
      <c r="W22" s="108">
        <v>0</v>
      </c>
      <c r="X22" s="108">
        <v>0</v>
      </c>
      <c r="Y22" s="134">
        <f t="shared" si="38"/>
        <v>0</v>
      </c>
      <c r="Z22" s="134">
        <v>0</v>
      </c>
      <c r="AA22" s="134">
        <v>0</v>
      </c>
      <c r="AB22" s="134">
        <v>0</v>
      </c>
      <c r="AC22" s="134">
        <v>0</v>
      </c>
      <c r="AD22" s="108">
        <f>'12'!H21</f>
        <v>0</v>
      </c>
      <c r="AE22" s="108">
        <f t="shared" si="61"/>
        <v>0</v>
      </c>
      <c r="AF22" s="108">
        <f t="shared" ref="AF22:AF82" si="76">AK22+AP22+AU22+AZ22</f>
        <v>0</v>
      </c>
      <c r="AG22" s="108">
        <f t="shared" ref="AG22:AG82" si="77">AL22+AQ22+AV22+BA22</f>
        <v>0</v>
      </c>
      <c r="AH22" s="108">
        <f t="shared" ref="AH22:AH82" si="78">AM22+AR22+AW22+BB22</f>
        <v>0</v>
      </c>
      <c r="AI22" s="108">
        <f t="shared" ref="AI22:AI82" si="79">AN22+AS22+AX22+BC22</f>
        <v>0</v>
      </c>
      <c r="AJ22" s="134">
        <f t="shared" si="62"/>
        <v>0</v>
      </c>
      <c r="AK22" s="108">
        <f t="shared" si="63"/>
        <v>0</v>
      </c>
      <c r="AL22" s="108">
        <f t="shared" ref="AL22:AL82" si="80">L22/1.2</f>
        <v>0</v>
      </c>
      <c r="AM22" s="108">
        <f t="shared" ref="AM22:AM82" si="81">M22/1.2</f>
        <v>0</v>
      </c>
      <c r="AN22" s="108">
        <f t="shared" ref="AN22:AN82" si="82">N22/1.2</f>
        <v>0</v>
      </c>
      <c r="AO22" s="134">
        <f t="shared" si="64"/>
        <v>0</v>
      </c>
      <c r="AP22" s="108">
        <f t="shared" si="65"/>
        <v>0</v>
      </c>
      <c r="AQ22" s="108">
        <f t="shared" si="66"/>
        <v>0</v>
      </c>
      <c r="AR22" s="108">
        <f t="shared" si="67"/>
        <v>0</v>
      </c>
      <c r="AS22" s="108">
        <f t="shared" si="68"/>
        <v>0</v>
      </c>
      <c r="AT22" s="134">
        <f t="shared" si="69"/>
        <v>0</v>
      </c>
      <c r="AU22" s="108">
        <f t="shared" si="70"/>
        <v>0</v>
      </c>
      <c r="AV22" s="108">
        <f t="shared" ref="AV22:AV82" si="83">V22/1.2</f>
        <v>0</v>
      </c>
      <c r="AW22" s="108">
        <f t="shared" ref="AW22:AW82" si="84">W22/1.2</f>
        <v>0</v>
      </c>
      <c r="AX22" s="108">
        <f t="shared" ref="AX22:AX82" si="85">X22/1.2</f>
        <v>0</v>
      </c>
      <c r="AY22" s="134">
        <f t="shared" si="71"/>
        <v>0</v>
      </c>
      <c r="AZ22" s="155">
        <f t="shared" si="51"/>
        <v>0</v>
      </c>
      <c r="BA22" s="155">
        <f t="shared" si="52"/>
        <v>0</v>
      </c>
      <c r="BB22" s="155">
        <f t="shared" si="53"/>
        <v>0</v>
      </c>
      <c r="BC22" s="155">
        <f t="shared" si="54"/>
        <v>0</v>
      </c>
      <c r="BD22" s="138"/>
    </row>
    <row r="23" spans="1:56" s="107" customFormat="1" ht="23.25" customHeight="1" x14ac:dyDescent="0.2">
      <c r="A23" s="132" t="str">
        <f>'10'!A22</f>
        <v>0.4</v>
      </c>
      <c r="B23" s="133" t="str">
        <f>'10'!B22</f>
        <v>Прочее новое строительство объектов электросетевого хозяйства, всего</v>
      </c>
      <c r="C23" s="95" t="str">
        <f>'10'!C22</f>
        <v>M-O</v>
      </c>
      <c r="D23" s="155">
        <f>'10'!G22</f>
        <v>11.1144</v>
      </c>
      <c r="E23" s="108">
        <f t="shared" si="55"/>
        <v>0</v>
      </c>
      <c r="F23" s="108">
        <f t="shared" si="72"/>
        <v>0</v>
      </c>
      <c r="G23" s="108">
        <f t="shared" si="73"/>
        <v>0</v>
      </c>
      <c r="H23" s="108">
        <f t="shared" si="74"/>
        <v>0</v>
      </c>
      <c r="I23" s="108">
        <f t="shared" si="75"/>
        <v>0</v>
      </c>
      <c r="J23" s="108">
        <f t="shared" si="33"/>
        <v>0</v>
      </c>
      <c r="K23" s="108">
        <f t="shared" ref="K23:N23" si="86">K67</f>
        <v>0</v>
      </c>
      <c r="L23" s="108">
        <f t="shared" si="86"/>
        <v>0</v>
      </c>
      <c r="M23" s="108">
        <f t="shared" si="86"/>
        <v>0</v>
      </c>
      <c r="N23" s="108">
        <f t="shared" si="86"/>
        <v>0</v>
      </c>
      <c r="O23" s="108">
        <f t="shared" si="57"/>
        <v>0</v>
      </c>
      <c r="P23" s="108">
        <f t="shared" ref="P23:S23" si="87">P67</f>
        <v>0</v>
      </c>
      <c r="Q23" s="108">
        <f t="shared" si="87"/>
        <v>0</v>
      </c>
      <c r="R23" s="108">
        <f t="shared" si="87"/>
        <v>0</v>
      </c>
      <c r="S23" s="108">
        <f t="shared" si="87"/>
        <v>0</v>
      </c>
      <c r="T23" s="108">
        <f t="shared" si="36"/>
        <v>0</v>
      </c>
      <c r="U23" s="108">
        <f t="shared" ref="U23:X23" si="88">U67</f>
        <v>0</v>
      </c>
      <c r="V23" s="108">
        <f t="shared" si="88"/>
        <v>0</v>
      </c>
      <c r="W23" s="108">
        <f t="shared" si="88"/>
        <v>0</v>
      </c>
      <c r="X23" s="108">
        <f t="shared" si="88"/>
        <v>0</v>
      </c>
      <c r="Y23" s="108">
        <f t="shared" si="38"/>
        <v>0</v>
      </c>
      <c r="Z23" s="134">
        <f t="shared" ref="Z23:AC23" si="89">Z67</f>
        <v>0</v>
      </c>
      <c r="AA23" s="134">
        <f t="shared" si="89"/>
        <v>0</v>
      </c>
      <c r="AB23" s="134">
        <f t="shared" si="89"/>
        <v>0</v>
      </c>
      <c r="AC23" s="134">
        <f t="shared" si="89"/>
        <v>0</v>
      </c>
      <c r="AD23" s="108">
        <f>'12'!H22</f>
        <v>9.2620000000000005</v>
      </c>
      <c r="AE23" s="108">
        <f t="shared" si="61"/>
        <v>0</v>
      </c>
      <c r="AF23" s="108">
        <f t="shared" si="76"/>
        <v>0</v>
      </c>
      <c r="AG23" s="108">
        <f t="shared" si="77"/>
        <v>0</v>
      </c>
      <c r="AH23" s="108">
        <f t="shared" si="78"/>
        <v>0</v>
      </c>
      <c r="AI23" s="108">
        <f t="shared" si="79"/>
        <v>0</v>
      </c>
      <c r="AJ23" s="134">
        <f t="shared" si="62"/>
        <v>0</v>
      </c>
      <c r="AK23" s="108">
        <f t="shared" si="63"/>
        <v>0</v>
      </c>
      <c r="AL23" s="108">
        <f t="shared" si="80"/>
        <v>0</v>
      </c>
      <c r="AM23" s="108">
        <f t="shared" si="81"/>
        <v>0</v>
      </c>
      <c r="AN23" s="108">
        <f t="shared" si="82"/>
        <v>0</v>
      </c>
      <c r="AO23" s="134">
        <f t="shared" si="64"/>
        <v>0</v>
      </c>
      <c r="AP23" s="108">
        <f t="shared" si="65"/>
        <v>0</v>
      </c>
      <c r="AQ23" s="108">
        <f t="shared" si="66"/>
        <v>0</v>
      </c>
      <c r="AR23" s="108">
        <f t="shared" si="67"/>
        <v>0</v>
      </c>
      <c r="AS23" s="108">
        <f t="shared" si="68"/>
        <v>0</v>
      </c>
      <c r="AT23" s="134">
        <f t="shared" si="69"/>
        <v>0</v>
      </c>
      <c r="AU23" s="108">
        <f t="shared" si="70"/>
        <v>0</v>
      </c>
      <c r="AV23" s="108">
        <f t="shared" si="83"/>
        <v>0</v>
      </c>
      <c r="AW23" s="108">
        <f t="shared" si="84"/>
        <v>0</v>
      </c>
      <c r="AX23" s="108">
        <f t="shared" si="85"/>
        <v>0</v>
      </c>
      <c r="AY23" s="134">
        <f t="shared" si="71"/>
        <v>0</v>
      </c>
      <c r="AZ23" s="155">
        <f t="shared" si="51"/>
        <v>0</v>
      </c>
      <c r="BA23" s="155">
        <f t="shared" si="52"/>
        <v>0</v>
      </c>
      <c r="BB23" s="155">
        <f t="shared" si="53"/>
        <v>0</v>
      </c>
      <c r="BC23" s="155">
        <f t="shared" si="54"/>
        <v>0</v>
      </c>
      <c r="BD23" s="138"/>
    </row>
    <row r="24" spans="1:56" s="107" customFormat="1" ht="23.25" customHeight="1" x14ac:dyDescent="0.2">
      <c r="A24" s="132" t="str">
        <f>'10'!A23</f>
        <v>0.5</v>
      </c>
      <c r="B24" s="133" t="str">
        <f>'10'!B23</f>
        <v>Покупка земельных участков для целей реализации инвестиционных проектов, всего</v>
      </c>
      <c r="C24" s="95" t="str">
        <f>'10'!C23</f>
        <v>M-O</v>
      </c>
      <c r="D24" s="155">
        <f>'10'!G23</f>
        <v>0</v>
      </c>
      <c r="E24" s="108">
        <f t="shared" si="55"/>
        <v>0</v>
      </c>
      <c r="F24" s="108">
        <f t="shared" si="72"/>
        <v>0</v>
      </c>
      <c r="G24" s="108">
        <f t="shared" si="73"/>
        <v>0</v>
      </c>
      <c r="H24" s="108">
        <f t="shared" si="74"/>
        <v>0</v>
      </c>
      <c r="I24" s="108">
        <f t="shared" si="75"/>
        <v>0</v>
      </c>
      <c r="J24" s="108">
        <f t="shared" si="33"/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f t="shared" si="57"/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f t="shared" si="36"/>
        <v>0</v>
      </c>
      <c r="U24" s="108">
        <v>0</v>
      </c>
      <c r="V24" s="108">
        <v>0</v>
      </c>
      <c r="W24" s="108">
        <v>0</v>
      </c>
      <c r="X24" s="108">
        <v>0</v>
      </c>
      <c r="Y24" s="108">
        <f t="shared" si="38"/>
        <v>0</v>
      </c>
      <c r="Z24" s="134">
        <v>0</v>
      </c>
      <c r="AA24" s="134">
        <v>0</v>
      </c>
      <c r="AB24" s="134">
        <v>0</v>
      </c>
      <c r="AC24" s="135">
        <v>0</v>
      </c>
      <c r="AD24" s="108">
        <f>'12'!H23</f>
        <v>0</v>
      </c>
      <c r="AE24" s="108">
        <f t="shared" si="61"/>
        <v>0</v>
      </c>
      <c r="AF24" s="108">
        <f t="shared" si="76"/>
        <v>0</v>
      </c>
      <c r="AG24" s="108">
        <f t="shared" si="77"/>
        <v>0</v>
      </c>
      <c r="AH24" s="108">
        <f t="shared" si="78"/>
        <v>0</v>
      </c>
      <c r="AI24" s="108">
        <f t="shared" si="79"/>
        <v>0</v>
      </c>
      <c r="AJ24" s="134">
        <f t="shared" si="62"/>
        <v>0</v>
      </c>
      <c r="AK24" s="108">
        <f t="shared" si="63"/>
        <v>0</v>
      </c>
      <c r="AL24" s="108">
        <f t="shared" si="80"/>
        <v>0</v>
      </c>
      <c r="AM24" s="108">
        <f t="shared" si="81"/>
        <v>0</v>
      </c>
      <c r="AN24" s="108">
        <f t="shared" si="82"/>
        <v>0</v>
      </c>
      <c r="AO24" s="134">
        <f t="shared" si="64"/>
        <v>0</v>
      </c>
      <c r="AP24" s="108">
        <f t="shared" si="65"/>
        <v>0</v>
      </c>
      <c r="AQ24" s="108">
        <f t="shared" si="66"/>
        <v>0</v>
      </c>
      <c r="AR24" s="108">
        <f t="shared" si="67"/>
        <v>0</v>
      </c>
      <c r="AS24" s="108">
        <f t="shared" si="68"/>
        <v>0</v>
      </c>
      <c r="AT24" s="134">
        <f t="shared" si="69"/>
        <v>0</v>
      </c>
      <c r="AU24" s="108">
        <f t="shared" si="70"/>
        <v>0</v>
      </c>
      <c r="AV24" s="108">
        <f t="shared" si="83"/>
        <v>0</v>
      </c>
      <c r="AW24" s="108">
        <f t="shared" si="84"/>
        <v>0</v>
      </c>
      <c r="AX24" s="108">
        <f t="shared" si="85"/>
        <v>0</v>
      </c>
      <c r="AY24" s="134">
        <f t="shared" si="71"/>
        <v>0</v>
      </c>
      <c r="AZ24" s="155">
        <f t="shared" si="51"/>
        <v>0</v>
      </c>
      <c r="BA24" s="155">
        <f t="shared" si="52"/>
        <v>0</v>
      </c>
      <c r="BB24" s="155">
        <f t="shared" si="53"/>
        <v>0</v>
      </c>
      <c r="BC24" s="155">
        <f t="shared" si="54"/>
        <v>0</v>
      </c>
      <c r="BD24" s="138"/>
    </row>
    <row r="25" spans="1:56" s="107" customFormat="1" ht="23.25" customHeight="1" x14ac:dyDescent="0.2">
      <c r="A25" s="132" t="str">
        <f>'10'!A24</f>
        <v>0.6</v>
      </c>
      <c r="B25" s="133" t="str">
        <f>'10'!B24</f>
        <v>Прочие инвестиционные проекты, всего</v>
      </c>
      <c r="C25" s="95" t="str">
        <f>'10'!C24</f>
        <v>M-O</v>
      </c>
      <c r="D25" s="155">
        <f>'10'!G24</f>
        <v>10.440000000000001</v>
      </c>
      <c r="E25" s="108">
        <f t="shared" si="55"/>
        <v>10.233499999999999</v>
      </c>
      <c r="F25" s="108">
        <f t="shared" si="72"/>
        <v>0</v>
      </c>
      <c r="G25" s="108">
        <f t="shared" si="73"/>
        <v>0</v>
      </c>
      <c r="H25" s="108">
        <f t="shared" si="74"/>
        <v>0</v>
      </c>
      <c r="I25" s="108">
        <f t="shared" si="75"/>
        <v>10.233499999999999</v>
      </c>
      <c r="J25" s="108">
        <f t="shared" si="33"/>
        <v>0</v>
      </c>
      <c r="K25" s="108">
        <f t="shared" ref="K25:N25" si="90">K74</f>
        <v>0</v>
      </c>
      <c r="L25" s="108">
        <f t="shared" si="90"/>
        <v>0</v>
      </c>
      <c r="M25" s="108">
        <f t="shared" si="90"/>
        <v>0</v>
      </c>
      <c r="N25" s="108">
        <f t="shared" si="90"/>
        <v>0</v>
      </c>
      <c r="O25" s="108">
        <f t="shared" si="57"/>
        <v>10.233499999999999</v>
      </c>
      <c r="P25" s="108">
        <f t="shared" ref="P25:R25" si="91">P74</f>
        <v>0</v>
      </c>
      <c r="Q25" s="108">
        <f t="shared" si="91"/>
        <v>0</v>
      </c>
      <c r="R25" s="108">
        <f t="shared" si="91"/>
        <v>0</v>
      </c>
      <c r="S25" s="108">
        <f>S76</f>
        <v>10.233499999999999</v>
      </c>
      <c r="T25" s="108">
        <f t="shared" si="36"/>
        <v>0</v>
      </c>
      <c r="U25" s="134">
        <f t="shared" ref="U25:X25" si="92">U74</f>
        <v>0</v>
      </c>
      <c r="V25" s="134">
        <f t="shared" si="92"/>
        <v>0</v>
      </c>
      <c r="W25" s="134">
        <f t="shared" si="92"/>
        <v>0</v>
      </c>
      <c r="X25" s="134">
        <f t="shared" si="92"/>
        <v>0</v>
      </c>
      <c r="Y25" s="134">
        <f t="shared" si="38"/>
        <v>0</v>
      </c>
      <c r="Z25" s="134">
        <f t="shared" ref="Z25:AC25" si="93">Z74</f>
        <v>0</v>
      </c>
      <c r="AA25" s="134">
        <f t="shared" si="93"/>
        <v>0</v>
      </c>
      <c r="AB25" s="134">
        <f t="shared" si="93"/>
        <v>0</v>
      </c>
      <c r="AC25" s="135">
        <f t="shared" si="93"/>
        <v>0</v>
      </c>
      <c r="AD25" s="108">
        <f>'12'!H24</f>
        <v>8.7000000000000011</v>
      </c>
      <c r="AE25" s="108">
        <f t="shared" si="61"/>
        <v>8.5279166666666661</v>
      </c>
      <c r="AF25" s="108">
        <f t="shared" si="76"/>
        <v>0</v>
      </c>
      <c r="AG25" s="108">
        <f t="shared" si="77"/>
        <v>0</v>
      </c>
      <c r="AH25" s="108">
        <f t="shared" si="78"/>
        <v>0</v>
      </c>
      <c r="AI25" s="108">
        <f t="shared" si="79"/>
        <v>8.5279166666666661</v>
      </c>
      <c r="AJ25" s="134">
        <f t="shared" si="62"/>
        <v>0</v>
      </c>
      <c r="AK25" s="108">
        <f t="shared" si="63"/>
        <v>0</v>
      </c>
      <c r="AL25" s="108">
        <f t="shared" si="80"/>
        <v>0</v>
      </c>
      <c r="AM25" s="108">
        <f t="shared" si="81"/>
        <v>0</v>
      </c>
      <c r="AN25" s="108">
        <f t="shared" si="82"/>
        <v>0</v>
      </c>
      <c r="AO25" s="134">
        <f t="shared" si="64"/>
        <v>8.5279166666666661</v>
      </c>
      <c r="AP25" s="108">
        <f t="shared" si="65"/>
        <v>0</v>
      </c>
      <c r="AQ25" s="108">
        <f t="shared" si="66"/>
        <v>0</v>
      </c>
      <c r="AR25" s="108">
        <f t="shared" si="67"/>
        <v>0</v>
      </c>
      <c r="AS25" s="108">
        <f t="shared" si="68"/>
        <v>8.5279166666666661</v>
      </c>
      <c r="AT25" s="134">
        <f t="shared" si="69"/>
        <v>0</v>
      </c>
      <c r="AU25" s="108">
        <f t="shared" si="70"/>
        <v>0</v>
      </c>
      <c r="AV25" s="108">
        <f t="shared" si="83"/>
        <v>0</v>
      </c>
      <c r="AW25" s="108">
        <f t="shared" si="84"/>
        <v>0</v>
      </c>
      <c r="AX25" s="108">
        <f t="shared" si="85"/>
        <v>0</v>
      </c>
      <c r="AY25" s="134">
        <f t="shared" si="71"/>
        <v>0</v>
      </c>
      <c r="AZ25" s="155">
        <f t="shared" si="51"/>
        <v>0</v>
      </c>
      <c r="BA25" s="155">
        <f t="shared" si="52"/>
        <v>0</v>
      </c>
      <c r="BB25" s="155">
        <f t="shared" si="53"/>
        <v>0</v>
      </c>
      <c r="BC25" s="155">
        <f t="shared" si="54"/>
        <v>0</v>
      </c>
      <c r="BD25" s="138"/>
    </row>
    <row r="26" spans="1:56" s="107" customFormat="1" ht="23.25" customHeight="1" x14ac:dyDescent="0.2">
      <c r="A26" s="132" t="str">
        <f>'10'!A25</f>
        <v>1.</v>
      </c>
      <c r="B26" s="133" t="str">
        <f>'10'!B25</f>
        <v>Ярославская область</v>
      </c>
      <c r="C26" s="95">
        <f>'10'!C25</f>
        <v>0</v>
      </c>
      <c r="D26" s="155">
        <f>'10'!G25</f>
        <v>0</v>
      </c>
      <c r="E26" s="108">
        <f t="shared" si="55"/>
        <v>0</v>
      </c>
      <c r="F26" s="108">
        <f t="shared" si="72"/>
        <v>0</v>
      </c>
      <c r="G26" s="108">
        <f t="shared" si="73"/>
        <v>0</v>
      </c>
      <c r="H26" s="108">
        <f t="shared" si="74"/>
        <v>0</v>
      </c>
      <c r="I26" s="108">
        <f t="shared" si="75"/>
        <v>0</v>
      </c>
      <c r="J26" s="108">
        <f t="shared" si="33"/>
        <v>0</v>
      </c>
      <c r="K26" s="108"/>
      <c r="L26" s="108"/>
      <c r="M26" s="108"/>
      <c r="N26" s="108"/>
      <c r="O26" s="108">
        <f t="shared" si="57"/>
        <v>0</v>
      </c>
      <c r="P26" s="108">
        <f>'10'!L70</f>
        <v>0</v>
      </c>
      <c r="Q26" s="108"/>
      <c r="R26" s="108"/>
      <c r="S26" s="108"/>
      <c r="T26" s="108">
        <f t="shared" si="36"/>
        <v>0</v>
      </c>
      <c r="U26" s="134"/>
      <c r="V26" s="134">
        <f>'10'!N70-W26</f>
        <v>0</v>
      </c>
      <c r="W26" s="134"/>
      <c r="X26" s="134"/>
      <c r="Y26" s="134">
        <f t="shared" si="38"/>
        <v>0</v>
      </c>
      <c r="Z26" s="134">
        <v>0</v>
      </c>
      <c r="AA26" s="134"/>
      <c r="AB26" s="134"/>
      <c r="AC26" s="134"/>
      <c r="AD26" s="108">
        <f>'12'!H25</f>
        <v>0</v>
      </c>
      <c r="AE26" s="108">
        <f t="shared" si="61"/>
        <v>0</v>
      </c>
      <c r="AF26" s="108">
        <f t="shared" si="76"/>
        <v>0</v>
      </c>
      <c r="AG26" s="108">
        <f t="shared" si="77"/>
        <v>0</v>
      </c>
      <c r="AH26" s="108">
        <f t="shared" si="78"/>
        <v>0</v>
      </c>
      <c r="AI26" s="108">
        <f t="shared" si="79"/>
        <v>0</v>
      </c>
      <c r="AJ26" s="134">
        <f t="shared" si="62"/>
        <v>0</v>
      </c>
      <c r="AK26" s="108">
        <f t="shared" si="63"/>
        <v>0</v>
      </c>
      <c r="AL26" s="108">
        <f t="shared" si="80"/>
        <v>0</v>
      </c>
      <c r="AM26" s="108">
        <f t="shared" si="81"/>
        <v>0</v>
      </c>
      <c r="AN26" s="108">
        <f t="shared" si="82"/>
        <v>0</v>
      </c>
      <c r="AO26" s="134">
        <f t="shared" si="64"/>
        <v>0</v>
      </c>
      <c r="AP26" s="108">
        <f t="shared" si="65"/>
        <v>0</v>
      </c>
      <c r="AQ26" s="108">
        <f t="shared" si="66"/>
        <v>0</v>
      </c>
      <c r="AR26" s="108">
        <f t="shared" si="67"/>
        <v>0</v>
      </c>
      <c r="AS26" s="108">
        <f t="shared" si="68"/>
        <v>0</v>
      </c>
      <c r="AT26" s="134">
        <f t="shared" si="69"/>
        <v>0</v>
      </c>
      <c r="AU26" s="108">
        <f t="shared" si="70"/>
        <v>0</v>
      </c>
      <c r="AV26" s="108">
        <f t="shared" si="83"/>
        <v>0</v>
      </c>
      <c r="AW26" s="108">
        <f t="shared" si="84"/>
        <v>0</v>
      </c>
      <c r="AX26" s="108">
        <f t="shared" si="85"/>
        <v>0</v>
      </c>
      <c r="AY26" s="134">
        <f t="shared" si="71"/>
        <v>0</v>
      </c>
      <c r="AZ26" s="155">
        <f t="shared" si="51"/>
        <v>0</v>
      </c>
      <c r="BA26" s="155">
        <f t="shared" si="52"/>
        <v>0</v>
      </c>
      <c r="BB26" s="155">
        <f t="shared" si="53"/>
        <v>0</v>
      </c>
      <c r="BC26" s="155">
        <f t="shared" si="54"/>
        <v>0</v>
      </c>
      <c r="BD26" s="138"/>
    </row>
    <row r="27" spans="1:56" s="107" customFormat="1" ht="23.25" customHeight="1" x14ac:dyDescent="0.2">
      <c r="A27" s="132" t="str">
        <f>'10'!A26</f>
        <v>1.1.</v>
      </c>
      <c r="B27" s="133" t="str">
        <f>'10'!B26</f>
        <v>Технологическое присоединение, всего, в том числе:</v>
      </c>
      <c r="C27" s="95" t="str">
        <f>'10'!C26</f>
        <v>M-O</v>
      </c>
      <c r="D27" s="155">
        <f>'10'!G26</f>
        <v>20.1204</v>
      </c>
      <c r="E27" s="108">
        <f t="shared" si="55"/>
        <v>17.491299900000001</v>
      </c>
      <c r="F27" s="108">
        <f t="shared" si="72"/>
        <v>0</v>
      </c>
      <c r="G27" s="108">
        <f t="shared" si="73"/>
        <v>0</v>
      </c>
      <c r="H27" s="108">
        <f t="shared" si="74"/>
        <v>0</v>
      </c>
      <c r="I27" s="108">
        <f t="shared" si="75"/>
        <v>17.491299900000001</v>
      </c>
      <c r="J27" s="108">
        <f t="shared" si="33"/>
        <v>6.0911135519999995</v>
      </c>
      <c r="K27" s="108"/>
      <c r="L27" s="108"/>
      <c r="M27" s="108"/>
      <c r="N27" s="108">
        <f>N28</f>
        <v>6.0911135519999995</v>
      </c>
      <c r="O27" s="108">
        <f t="shared" si="57"/>
        <v>5.6435761319999997</v>
      </c>
      <c r="P27" s="108">
        <f>'10'!L71</f>
        <v>0</v>
      </c>
      <c r="Q27" s="108"/>
      <c r="R27" s="108"/>
      <c r="S27" s="108">
        <f>S28</f>
        <v>5.6435761319999997</v>
      </c>
      <c r="T27" s="108">
        <f t="shared" si="36"/>
        <v>5.7566102160000003</v>
      </c>
      <c r="U27" s="134"/>
      <c r="V27" s="134"/>
      <c r="W27" s="134">
        <f>'10'!N71</f>
        <v>0</v>
      </c>
      <c r="X27" s="108">
        <f>X28</f>
        <v>5.7566102160000003</v>
      </c>
      <c r="Y27" s="134">
        <f t="shared" si="38"/>
        <v>0</v>
      </c>
      <c r="Z27" s="134">
        <v>0</v>
      </c>
      <c r="AA27" s="134"/>
      <c r="AB27" s="134"/>
      <c r="AC27" s="108">
        <f>AC28</f>
        <v>0</v>
      </c>
      <c r="AD27" s="108">
        <f>'12'!H26</f>
        <v>16.766999999999999</v>
      </c>
      <c r="AE27" s="108">
        <f t="shared" si="61"/>
        <v>14.57608325</v>
      </c>
      <c r="AF27" s="108">
        <f t="shared" si="76"/>
        <v>0</v>
      </c>
      <c r="AG27" s="108">
        <f t="shared" si="77"/>
        <v>0</v>
      </c>
      <c r="AH27" s="108">
        <f t="shared" si="78"/>
        <v>0</v>
      </c>
      <c r="AI27" s="108">
        <f t="shared" si="79"/>
        <v>14.57608325</v>
      </c>
      <c r="AJ27" s="134">
        <f t="shared" si="62"/>
        <v>5.0759279599999996</v>
      </c>
      <c r="AK27" s="108">
        <f t="shared" si="63"/>
        <v>0</v>
      </c>
      <c r="AL27" s="108">
        <f t="shared" si="80"/>
        <v>0</v>
      </c>
      <c r="AM27" s="108">
        <f t="shared" si="81"/>
        <v>0</v>
      </c>
      <c r="AN27" s="108">
        <f t="shared" si="82"/>
        <v>5.0759279599999996</v>
      </c>
      <c r="AO27" s="134">
        <f t="shared" si="64"/>
        <v>4.7029801100000004</v>
      </c>
      <c r="AP27" s="108">
        <f t="shared" si="65"/>
        <v>0</v>
      </c>
      <c r="AQ27" s="108">
        <f t="shared" si="66"/>
        <v>0</v>
      </c>
      <c r="AR27" s="108">
        <f t="shared" si="67"/>
        <v>0</v>
      </c>
      <c r="AS27" s="108">
        <f t="shared" si="68"/>
        <v>4.7029801100000004</v>
      </c>
      <c r="AT27" s="134">
        <f t="shared" si="69"/>
        <v>4.7971751800000009</v>
      </c>
      <c r="AU27" s="108">
        <f t="shared" si="70"/>
        <v>0</v>
      </c>
      <c r="AV27" s="108">
        <f t="shared" si="83"/>
        <v>0</v>
      </c>
      <c r="AW27" s="108">
        <f t="shared" si="84"/>
        <v>0</v>
      </c>
      <c r="AX27" s="108">
        <f t="shared" si="85"/>
        <v>4.7971751800000009</v>
      </c>
      <c r="AY27" s="134">
        <f t="shared" si="71"/>
        <v>0</v>
      </c>
      <c r="AZ27" s="155">
        <f t="shared" si="51"/>
        <v>0</v>
      </c>
      <c r="BA27" s="155">
        <f t="shared" si="52"/>
        <v>0</v>
      </c>
      <c r="BB27" s="155">
        <f t="shared" si="53"/>
        <v>0</v>
      </c>
      <c r="BC27" s="155">
        <f t="shared" si="54"/>
        <v>0</v>
      </c>
      <c r="BD27" s="138"/>
    </row>
    <row r="28" spans="1:56" s="107" customFormat="1" ht="23.25" customHeight="1" x14ac:dyDescent="0.2">
      <c r="A28" s="132" t="str">
        <f>'10'!A27</f>
        <v>1.1.1.</v>
      </c>
      <c r="B28" s="133" t="str">
        <f>'10'!B27</f>
        <v>Технологическое присоединение энергопринимающих устройств потребителей, всего, в том числе:</v>
      </c>
      <c r="C28" s="95" t="str">
        <f>'10'!C27</f>
        <v>M-O</v>
      </c>
      <c r="D28" s="155">
        <f>'10'!G27</f>
        <v>20.1204</v>
      </c>
      <c r="E28" s="108">
        <f t="shared" si="55"/>
        <v>17.491299900000001</v>
      </c>
      <c r="F28" s="108">
        <f t="shared" si="72"/>
        <v>0</v>
      </c>
      <c r="G28" s="108">
        <f t="shared" si="73"/>
        <v>0</v>
      </c>
      <c r="H28" s="108">
        <f t="shared" si="74"/>
        <v>0</v>
      </c>
      <c r="I28" s="108">
        <f t="shared" si="75"/>
        <v>17.491299900000001</v>
      </c>
      <c r="J28" s="108">
        <f t="shared" si="33"/>
        <v>6.0911135519999995</v>
      </c>
      <c r="K28" s="108">
        <f t="shared" ref="K28:M28" si="94">K29+K30</f>
        <v>0</v>
      </c>
      <c r="L28" s="108">
        <f t="shared" si="94"/>
        <v>0</v>
      </c>
      <c r="M28" s="108">
        <f t="shared" si="94"/>
        <v>0</v>
      </c>
      <c r="N28" s="108">
        <f>N29+N30</f>
        <v>6.0911135519999995</v>
      </c>
      <c r="O28" s="108">
        <f t="shared" si="57"/>
        <v>5.6435761319999997</v>
      </c>
      <c r="P28" s="108">
        <f t="shared" ref="P28" si="95">P29+P30</f>
        <v>0</v>
      </c>
      <c r="Q28" s="108">
        <f t="shared" ref="Q28" si="96">Q29+Q30</f>
        <v>0</v>
      </c>
      <c r="R28" s="108">
        <f t="shared" ref="R28" si="97">R29+R30</f>
        <v>0</v>
      </c>
      <c r="S28" s="108">
        <f>S29+S30</f>
        <v>5.6435761319999997</v>
      </c>
      <c r="T28" s="108">
        <f t="shared" si="36"/>
        <v>5.7566102160000003</v>
      </c>
      <c r="U28" s="108">
        <f t="shared" ref="U28" si="98">U29+U30</f>
        <v>0</v>
      </c>
      <c r="V28" s="108">
        <f t="shared" ref="V28" si="99">V29+V30</f>
        <v>0</v>
      </c>
      <c r="W28" s="108">
        <f t="shared" ref="W28" si="100">W29+W30</f>
        <v>0</v>
      </c>
      <c r="X28" s="108">
        <f>X29+X30</f>
        <v>5.7566102160000003</v>
      </c>
      <c r="Y28" s="134">
        <f t="shared" si="38"/>
        <v>0</v>
      </c>
      <c r="Z28" s="108">
        <f t="shared" ref="Z28" si="101">Z29+Z30</f>
        <v>0</v>
      </c>
      <c r="AA28" s="108">
        <f t="shared" ref="AA28" si="102">AA29+AA30</f>
        <v>0</v>
      </c>
      <c r="AB28" s="108">
        <f t="shared" ref="AB28" si="103">AB29+AB30</f>
        <v>0</v>
      </c>
      <c r="AC28" s="108">
        <f>AC29+AC30</f>
        <v>0</v>
      </c>
      <c r="AD28" s="108">
        <f>'12'!H27</f>
        <v>16.766999999999999</v>
      </c>
      <c r="AE28" s="108">
        <f t="shared" si="61"/>
        <v>14.57608325</v>
      </c>
      <c r="AF28" s="108">
        <f t="shared" si="76"/>
        <v>0</v>
      </c>
      <c r="AG28" s="108">
        <f t="shared" si="77"/>
        <v>0</v>
      </c>
      <c r="AH28" s="108">
        <f t="shared" si="78"/>
        <v>0</v>
      </c>
      <c r="AI28" s="108">
        <f t="shared" si="79"/>
        <v>14.57608325</v>
      </c>
      <c r="AJ28" s="134">
        <f t="shared" si="62"/>
        <v>5.0759279599999996</v>
      </c>
      <c r="AK28" s="108">
        <f t="shared" si="63"/>
        <v>0</v>
      </c>
      <c r="AL28" s="108">
        <f t="shared" si="80"/>
        <v>0</v>
      </c>
      <c r="AM28" s="108">
        <f t="shared" si="81"/>
        <v>0</v>
      </c>
      <c r="AN28" s="108">
        <f t="shared" si="82"/>
        <v>5.0759279599999996</v>
      </c>
      <c r="AO28" s="134">
        <f t="shared" si="64"/>
        <v>4.7029801100000004</v>
      </c>
      <c r="AP28" s="108">
        <f t="shared" si="65"/>
        <v>0</v>
      </c>
      <c r="AQ28" s="108">
        <f t="shared" si="66"/>
        <v>0</v>
      </c>
      <c r="AR28" s="108">
        <f t="shared" si="67"/>
        <v>0</v>
      </c>
      <c r="AS28" s="108">
        <f t="shared" si="68"/>
        <v>4.7029801100000004</v>
      </c>
      <c r="AT28" s="134">
        <f t="shared" si="69"/>
        <v>4.7971751800000009</v>
      </c>
      <c r="AU28" s="108">
        <f t="shared" si="70"/>
        <v>0</v>
      </c>
      <c r="AV28" s="108">
        <f t="shared" si="83"/>
        <v>0</v>
      </c>
      <c r="AW28" s="108">
        <f t="shared" si="84"/>
        <v>0</v>
      </c>
      <c r="AX28" s="108">
        <f t="shared" si="85"/>
        <v>4.7971751800000009</v>
      </c>
      <c r="AY28" s="134">
        <f t="shared" si="71"/>
        <v>0</v>
      </c>
      <c r="AZ28" s="155">
        <f t="shared" si="51"/>
        <v>0</v>
      </c>
      <c r="BA28" s="155">
        <f t="shared" si="52"/>
        <v>0</v>
      </c>
      <c r="BB28" s="155">
        <f t="shared" si="53"/>
        <v>0</v>
      </c>
      <c r="BC28" s="155">
        <f t="shared" si="54"/>
        <v>0</v>
      </c>
      <c r="BD28" s="138"/>
    </row>
    <row r="29" spans="1:56" s="107" customFormat="1" ht="23.25" customHeight="1" x14ac:dyDescent="0.2">
      <c r="A29" s="132" t="str">
        <f>'10'!A28</f>
        <v>1.1.1.1</v>
      </c>
      <c r="B29" s="133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95" t="str">
        <f>'10'!C28</f>
        <v>M-O</v>
      </c>
      <c r="D29" s="155">
        <f>'10'!G28</f>
        <v>9.9684000000000008</v>
      </c>
      <c r="E29" s="108">
        <f t="shared" si="55"/>
        <v>0.34947092399999996</v>
      </c>
      <c r="F29" s="108">
        <f t="shared" si="72"/>
        <v>0</v>
      </c>
      <c r="G29" s="108">
        <f t="shared" si="73"/>
        <v>0</v>
      </c>
      <c r="H29" s="108">
        <f t="shared" si="74"/>
        <v>0</v>
      </c>
      <c r="I29" s="108">
        <f t="shared" si="75"/>
        <v>0.34947092399999996</v>
      </c>
      <c r="J29" s="108">
        <f t="shared" si="33"/>
        <v>0.32825983199999997</v>
      </c>
      <c r="K29" s="108"/>
      <c r="L29" s="108"/>
      <c r="M29" s="108"/>
      <c r="N29" s="108">
        <f>'10'!J28</f>
        <v>0.32825983199999997</v>
      </c>
      <c r="O29" s="108">
        <f t="shared" si="57"/>
        <v>2.1211092000000001E-2</v>
      </c>
      <c r="P29" s="108"/>
      <c r="Q29" s="108"/>
      <c r="R29" s="108"/>
      <c r="S29" s="108">
        <f>'10'!L28</f>
        <v>2.1211092000000001E-2</v>
      </c>
      <c r="T29" s="108">
        <f t="shared" si="36"/>
        <v>0</v>
      </c>
      <c r="U29" s="134"/>
      <c r="V29" s="134"/>
      <c r="W29" s="134"/>
      <c r="X29" s="134"/>
      <c r="Y29" s="134">
        <f t="shared" si="38"/>
        <v>0</v>
      </c>
      <c r="Z29" s="134"/>
      <c r="AA29" s="134"/>
      <c r="AB29" s="134"/>
      <c r="AC29" s="134"/>
      <c r="AD29" s="108">
        <f>'12'!H28</f>
        <v>8.3070000000000004</v>
      </c>
      <c r="AE29" s="108">
        <f t="shared" si="61"/>
        <v>0.29122576999999999</v>
      </c>
      <c r="AF29" s="108">
        <f t="shared" si="76"/>
        <v>0</v>
      </c>
      <c r="AG29" s="108">
        <f t="shared" si="77"/>
        <v>0</v>
      </c>
      <c r="AH29" s="108">
        <f t="shared" si="78"/>
        <v>0</v>
      </c>
      <c r="AI29" s="108">
        <f t="shared" si="79"/>
        <v>0.29122576999999999</v>
      </c>
      <c r="AJ29" s="134">
        <f t="shared" si="62"/>
        <v>0.27354985999999998</v>
      </c>
      <c r="AK29" s="108">
        <f t="shared" si="63"/>
        <v>0</v>
      </c>
      <c r="AL29" s="108">
        <f t="shared" si="80"/>
        <v>0</v>
      </c>
      <c r="AM29" s="108">
        <f t="shared" si="81"/>
        <v>0</v>
      </c>
      <c r="AN29" s="108">
        <f t="shared" si="82"/>
        <v>0.27354985999999998</v>
      </c>
      <c r="AO29" s="134">
        <f t="shared" si="64"/>
        <v>1.7675910000000003E-2</v>
      </c>
      <c r="AP29" s="108">
        <f t="shared" si="65"/>
        <v>0</v>
      </c>
      <c r="AQ29" s="108">
        <f t="shared" si="66"/>
        <v>0</v>
      </c>
      <c r="AR29" s="108">
        <f t="shared" si="67"/>
        <v>0</v>
      </c>
      <c r="AS29" s="108">
        <f t="shared" si="68"/>
        <v>1.7675910000000003E-2</v>
      </c>
      <c r="AT29" s="134">
        <f t="shared" si="69"/>
        <v>0</v>
      </c>
      <c r="AU29" s="108">
        <f t="shared" si="70"/>
        <v>0</v>
      </c>
      <c r="AV29" s="108">
        <f t="shared" si="83"/>
        <v>0</v>
      </c>
      <c r="AW29" s="108">
        <f t="shared" si="84"/>
        <v>0</v>
      </c>
      <c r="AX29" s="108">
        <f t="shared" si="85"/>
        <v>0</v>
      </c>
      <c r="AY29" s="134">
        <f t="shared" si="71"/>
        <v>0</v>
      </c>
      <c r="AZ29" s="155">
        <f t="shared" si="51"/>
        <v>0</v>
      </c>
      <c r="BA29" s="155">
        <f t="shared" si="52"/>
        <v>0</v>
      </c>
      <c r="BB29" s="155">
        <f t="shared" si="53"/>
        <v>0</v>
      </c>
      <c r="BC29" s="155">
        <f t="shared" si="54"/>
        <v>0</v>
      </c>
      <c r="BD29" s="138"/>
    </row>
    <row r="30" spans="1:56" s="107" customFormat="1" ht="23.25" customHeight="1" x14ac:dyDescent="0.2">
      <c r="A30" s="132" t="str">
        <f>'10'!A29</f>
        <v>1.1.1.2.</v>
      </c>
      <c r="B30" s="133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95" t="str">
        <f>'10'!C29</f>
        <v>M-O</v>
      </c>
      <c r="D30" s="155">
        <f>'10'!G29</f>
        <v>10.151999999999999</v>
      </c>
      <c r="E30" s="108">
        <f t="shared" si="55"/>
        <v>17.141828975999999</v>
      </c>
      <c r="F30" s="108">
        <f t="shared" si="72"/>
        <v>0</v>
      </c>
      <c r="G30" s="108">
        <f t="shared" si="73"/>
        <v>0</v>
      </c>
      <c r="H30" s="108">
        <f t="shared" si="74"/>
        <v>0</v>
      </c>
      <c r="I30" s="108">
        <f t="shared" si="75"/>
        <v>17.141828975999999</v>
      </c>
      <c r="J30" s="108">
        <f t="shared" si="33"/>
        <v>5.7628537199999998</v>
      </c>
      <c r="K30" s="108"/>
      <c r="L30" s="108"/>
      <c r="M30" s="108"/>
      <c r="N30" s="108">
        <f>'10'!J29</f>
        <v>5.7628537199999998</v>
      </c>
      <c r="O30" s="108">
        <f t="shared" si="57"/>
        <v>5.62236504</v>
      </c>
      <c r="P30" s="108">
        <f>'10'!L74</f>
        <v>0</v>
      </c>
      <c r="Q30" s="108"/>
      <c r="R30" s="108"/>
      <c r="S30" s="108">
        <f>'10'!L29</f>
        <v>5.62236504</v>
      </c>
      <c r="T30" s="108">
        <f t="shared" si="36"/>
        <v>5.7566102160000003</v>
      </c>
      <c r="U30" s="134"/>
      <c r="V30" s="134"/>
      <c r="W30" s="134"/>
      <c r="X30" s="134">
        <f>'10'!N29</f>
        <v>5.7566102160000003</v>
      </c>
      <c r="Y30" s="134">
        <f t="shared" si="38"/>
        <v>0</v>
      </c>
      <c r="Z30" s="134"/>
      <c r="AA30" s="134"/>
      <c r="AB30" s="134"/>
      <c r="AC30" s="134"/>
      <c r="AD30" s="108">
        <f>'12'!H29</f>
        <v>8.4599999999999991</v>
      </c>
      <c r="AE30" s="108">
        <f t="shared" si="61"/>
        <v>14.284857479999999</v>
      </c>
      <c r="AF30" s="108">
        <f t="shared" si="76"/>
        <v>0</v>
      </c>
      <c r="AG30" s="108">
        <f t="shared" si="77"/>
        <v>0</v>
      </c>
      <c r="AH30" s="108">
        <f t="shared" si="78"/>
        <v>0</v>
      </c>
      <c r="AI30" s="108">
        <f t="shared" si="79"/>
        <v>14.284857479999999</v>
      </c>
      <c r="AJ30" s="134">
        <f t="shared" si="62"/>
        <v>4.8023781000000003</v>
      </c>
      <c r="AK30" s="108">
        <f t="shared" si="63"/>
        <v>0</v>
      </c>
      <c r="AL30" s="108">
        <f t="shared" si="80"/>
        <v>0</v>
      </c>
      <c r="AM30" s="108">
        <f t="shared" si="81"/>
        <v>0</v>
      </c>
      <c r="AN30" s="108">
        <f t="shared" si="82"/>
        <v>4.8023781000000003</v>
      </c>
      <c r="AO30" s="134">
        <f t="shared" si="64"/>
        <v>4.6853042</v>
      </c>
      <c r="AP30" s="108">
        <f t="shared" si="65"/>
        <v>0</v>
      </c>
      <c r="AQ30" s="108">
        <f t="shared" si="66"/>
        <v>0</v>
      </c>
      <c r="AR30" s="108">
        <f t="shared" si="67"/>
        <v>0</v>
      </c>
      <c r="AS30" s="108">
        <f t="shared" si="68"/>
        <v>4.6853042</v>
      </c>
      <c r="AT30" s="134">
        <f t="shared" si="69"/>
        <v>4.7971751800000009</v>
      </c>
      <c r="AU30" s="108">
        <f t="shared" si="70"/>
        <v>0</v>
      </c>
      <c r="AV30" s="108">
        <f t="shared" si="83"/>
        <v>0</v>
      </c>
      <c r="AW30" s="108">
        <f t="shared" si="84"/>
        <v>0</v>
      </c>
      <c r="AX30" s="108">
        <f t="shared" si="85"/>
        <v>4.7971751800000009</v>
      </c>
      <c r="AY30" s="134">
        <f t="shared" si="71"/>
        <v>0</v>
      </c>
      <c r="AZ30" s="155">
        <f t="shared" si="51"/>
        <v>0</v>
      </c>
      <c r="BA30" s="155">
        <f t="shared" si="52"/>
        <v>0</v>
      </c>
      <c r="BB30" s="155">
        <f t="shared" si="53"/>
        <v>0</v>
      </c>
      <c r="BC30" s="155">
        <f t="shared" si="54"/>
        <v>0</v>
      </c>
      <c r="BD30" s="138"/>
    </row>
    <row r="31" spans="1:56" s="107" customFormat="1" ht="23.25" customHeight="1" x14ac:dyDescent="0.2">
      <c r="A31" s="132" t="str">
        <f>'10'!A30</f>
        <v>1.2.</v>
      </c>
      <c r="B31" s="133" t="str">
        <f>'10'!B30</f>
        <v>Реконструкция, модернизация, техническое перевооружение, всего</v>
      </c>
      <c r="C31" s="95" t="str">
        <f>'10'!C30</f>
        <v>M-O</v>
      </c>
      <c r="D31" s="155">
        <f>'10'!G30</f>
        <v>77.784000000000006</v>
      </c>
      <c r="E31" s="108">
        <f t="shared" si="55"/>
        <v>39.951390407999995</v>
      </c>
      <c r="F31" s="108">
        <f t="shared" si="72"/>
        <v>0</v>
      </c>
      <c r="G31" s="108">
        <f t="shared" si="73"/>
        <v>0</v>
      </c>
      <c r="H31" s="108">
        <f t="shared" si="74"/>
        <v>33.365676467999997</v>
      </c>
      <c r="I31" s="108">
        <f t="shared" si="75"/>
        <v>6.5857139399999998</v>
      </c>
      <c r="J31" s="108">
        <f t="shared" si="33"/>
        <v>3.8765426399999998</v>
      </c>
      <c r="K31" s="108">
        <f t="shared" ref="K31:N31" si="104">K32+K33+K59+K65</f>
        <v>0</v>
      </c>
      <c r="L31" s="108">
        <f t="shared" si="104"/>
        <v>0</v>
      </c>
      <c r="M31" s="108">
        <f t="shared" si="104"/>
        <v>3.183229656</v>
      </c>
      <c r="N31" s="108">
        <f t="shared" si="104"/>
        <v>0.69331298399999997</v>
      </c>
      <c r="O31" s="108">
        <f t="shared" si="57"/>
        <v>2.5104289080000002</v>
      </c>
      <c r="P31" s="108">
        <f t="shared" ref="P31:S31" si="105">P32+P33+P59+P65</f>
        <v>0</v>
      </c>
      <c r="Q31" s="108">
        <f t="shared" si="105"/>
        <v>0</v>
      </c>
      <c r="R31" s="108">
        <f t="shared" si="105"/>
        <v>0.44643996000000002</v>
      </c>
      <c r="S31" s="108">
        <f t="shared" si="105"/>
        <v>2.063988948</v>
      </c>
      <c r="T31" s="108">
        <f t="shared" si="36"/>
        <v>33.564418859999996</v>
      </c>
      <c r="U31" s="134">
        <f>U32+U33+U59+U65</f>
        <v>0</v>
      </c>
      <c r="V31" s="134">
        <f t="shared" ref="V31:X31" si="106">V32+V33+V59+V65</f>
        <v>0</v>
      </c>
      <c r="W31" s="134">
        <f t="shared" si="106"/>
        <v>29.736006851999999</v>
      </c>
      <c r="X31" s="134">
        <f t="shared" si="106"/>
        <v>3.8284120079999999</v>
      </c>
      <c r="Y31" s="134">
        <f t="shared" si="38"/>
        <v>0</v>
      </c>
      <c r="Z31" s="134">
        <f t="shared" ref="Z31:AC31" si="107">Z32+Z33+Z59+Z65</f>
        <v>0</v>
      </c>
      <c r="AA31" s="134">
        <f t="shared" si="107"/>
        <v>0</v>
      </c>
      <c r="AB31" s="134">
        <f t="shared" si="107"/>
        <v>0</v>
      </c>
      <c r="AC31" s="134">
        <f t="shared" si="107"/>
        <v>0</v>
      </c>
      <c r="AD31" s="108">
        <f>'12'!H30</f>
        <v>64.820000000000007</v>
      </c>
      <c r="AE31" s="108">
        <f t="shared" si="61"/>
        <v>33.29282534</v>
      </c>
      <c r="AF31" s="108">
        <f t="shared" si="76"/>
        <v>0</v>
      </c>
      <c r="AG31" s="108">
        <f t="shared" si="77"/>
        <v>0</v>
      </c>
      <c r="AH31" s="108">
        <f t="shared" si="78"/>
        <v>27.804730390000003</v>
      </c>
      <c r="AI31" s="108">
        <f t="shared" si="79"/>
        <v>5.4880949499999998</v>
      </c>
      <c r="AJ31" s="134">
        <f t="shared" si="62"/>
        <v>3.2304522000000002</v>
      </c>
      <c r="AK31" s="108">
        <f t="shared" si="63"/>
        <v>0</v>
      </c>
      <c r="AL31" s="108">
        <f t="shared" si="80"/>
        <v>0</v>
      </c>
      <c r="AM31" s="108">
        <f t="shared" si="81"/>
        <v>2.6526913800000003</v>
      </c>
      <c r="AN31" s="108">
        <f t="shared" si="82"/>
        <v>0.57776081999999995</v>
      </c>
      <c r="AO31" s="134">
        <f t="shared" si="64"/>
        <v>2.0920240899999998</v>
      </c>
      <c r="AP31" s="108">
        <f t="shared" si="65"/>
        <v>0</v>
      </c>
      <c r="AQ31" s="108">
        <f t="shared" si="66"/>
        <v>0</v>
      </c>
      <c r="AR31" s="108">
        <f t="shared" si="67"/>
        <v>0.37203330000000001</v>
      </c>
      <c r="AS31" s="108">
        <f t="shared" si="68"/>
        <v>1.71999079</v>
      </c>
      <c r="AT31" s="134">
        <f t="shared" si="69"/>
        <v>27.970349050000003</v>
      </c>
      <c r="AU31" s="108">
        <f t="shared" si="70"/>
        <v>0</v>
      </c>
      <c r="AV31" s="108">
        <f t="shared" si="83"/>
        <v>0</v>
      </c>
      <c r="AW31" s="108">
        <f t="shared" si="84"/>
        <v>24.780005710000001</v>
      </c>
      <c r="AX31" s="108">
        <f t="shared" si="85"/>
        <v>3.1903433400000001</v>
      </c>
      <c r="AY31" s="134">
        <f t="shared" si="71"/>
        <v>0</v>
      </c>
      <c r="AZ31" s="155">
        <f t="shared" si="51"/>
        <v>0</v>
      </c>
      <c r="BA31" s="155">
        <f t="shared" si="52"/>
        <v>0</v>
      </c>
      <c r="BB31" s="155">
        <f t="shared" si="53"/>
        <v>0</v>
      </c>
      <c r="BC31" s="155">
        <f t="shared" si="54"/>
        <v>0</v>
      </c>
      <c r="BD31" s="138"/>
    </row>
    <row r="32" spans="1:56" s="107" customFormat="1" ht="23.25" customHeight="1" x14ac:dyDescent="0.2">
      <c r="A32" s="132" t="str">
        <f>'10'!A31</f>
        <v>1.2.1.</v>
      </c>
      <c r="B32" s="133" t="str">
        <f>'10'!B31</f>
        <v>Реконструкция в рамках технологических присоединений</v>
      </c>
      <c r="C32" s="95" t="str">
        <f>'10'!C31</f>
        <v>N-O</v>
      </c>
      <c r="D32" s="155">
        <f>'10'!G31</f>
        <v>3.3479999999999999</v>
      </c>
      <c r="E32" s="108">
        <f t="shared" si="55"/>
        <v>0</v>
      </c>
      <c r="F32" s="108">
        <f t="shared" si="72"/>
        <v>0</v>
      </c>
      <c r="G32" s="108">
        <f t="shared" si="73"/>
        <v>0</v>
      </c>
      <c r="H32" s="108">
        <f t="shared" si="74"/>
        <v>0</v>
      </c>
      <c r="I32" s="108">
        <f t="shared" si="75"/>
        <v>0</v>
      </c>
      <c r="J32" s="108">
        <f t="shared" si="33"/>
        <v>0</v>
      </c>
      <c r="K32" s="108"/>
      <c r="L32" s="108"/>
      <c r="M32" s="108"/>
      <c r="N32" s="108"/>
      <c r="O32" s="108">
        <f t="shared" si="57"/>
        <v>0</v>
      </c>
      <c r="P32" s="108"/>
      <c r="Q32" s="108"/>
      <c r="R32" s="108"/>
      <c r="S32" s="108"/>
      <c r="T32" s="108">
        <f t="shared" si="36"/>
        <v>0</v>
      </c>
      <c r="U32" s="134"/>
      <c r="V32" s="134"/>
      <c r="W32" s="134"/>
      <c r="X32" s="134"/>
      <c r="Y32" s="134">
        <f t="shared" si="38"/>
        <v>0</v>
      </c>
      <c r="Z32" s="134"/>
      <c r="AA32" s="134"/>
      <c r="AB32" s="134"/>
      <c r="AC32" s="134">
        <f>'10'!P77</f>
        <v>0</v>
      </c>
      <c r="AD32" s="108">
        <f>'12'!H31</f>
        <v>2.79</v>
      </c>
      <c r="AE32" s="108">
        <f t="shared" si="61"/>
        <v>0</v>
      </c>
      <c r="AF32" s="108">
        <f t="shared" si="76"/>
        <v>0</v>
      </c>
      <c r="AG32" s="108">
        <f t="shared" si="77"/>
        <v>0</v>
      </c>
      <c r="AH32" s="108">
        <f t="shared" si="78"/>
        <v>0</v>
      </c>
      <c r="AI32" s="108">
        <f t="shared" si="79"/>
        <v>0</v>
      </c>
      <c r="AJ32" s="134">
        <f t="shared" si="62"/>
        <v>0</v>
      </c>
      <c r="AK32" s="108">
        <f t="shared" si="63"/>
        <v>0</v>
      </c>
      <c r="AL32" s="108">
        <f t="shared" si="80"/>
        <v>0</v>
      </c>
      <c r="AM32" s="108">
        <f t="shared" si="81"/>
        <v>0</v>
      </c>
      <c r="AN32" s="108">
        <f t="shared" si="82"/>
        <v>0</v>
      </c>
      <c r="AO32" s="134">
        <f t="shared" si="64"/>
        <v>0</v>
      </c>
      <c r="AP32" s="108">
        <f t="shared" si="65"/>
        <v>0</v>
      </c>
      <c r="AQ32" s="108">
        <f t="shared" si="66"/>
        <v>0</v>
      </c>
      <c r="AR32" s="108">
        <f t="shared" si="67"/>
        <v>0</v>
      </c>
      <c r="AS32" s="108">
        <f t="shared" si="68"/>
        <v>0</v>
      </c>
      <c r="AT32" s="134">
        <f t="shared" si="69"/>
        <v>0</v>
      </c>
      <c r="AU32" s="108">
        <f t="shared" si="70"/>
        <v>0</v>
      </c>
      <c r="AV32" s="108">
        <f t="shared" si="83"/>
        <v>0</v>
      </c>
      <c r="AW32" s="108">
        <f t="shared" si="84"/>
        <v>0</v>
      </c>
      <c r="AX32" s="108">
        <f t="shared" si="85"/>
        <v>0</v>
      </c>
      <c r="AY32" s="134">
        <f t="shared" si="71"/>
        <v>0</v>
      </c>
      <c r="AZ32" s="155">
        <f t="shared" si="51"/>
        <v>0</v>
      </c>
      <c r="BA32" s="155">
        <f t="shared" si="52"/>
        <v>0</v>
      </c>
      <c r="BB32" s="155">
        <f t="shared" si="53"/>
        <v>0</v>
      </c>
      <c r="BC32" s="155">
        <f t="shared" si="54"/>
        <v>0</v>
      </c>
      <c r="BD32" s="138"/>
    </row>
    <row r="33" spans="1:56" s="107" customFormat="1" ht="23.25" customHeight="1" x14ac:dyDescent="0.2">
      <c r="A33" s="132" t="str">
        <f>'10'!A32</f>
        <v>1.2.2.</v>
      </c>
      <c r="B33" s="133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95" t="str">
        <f>'10'!C32</f>
        <v>M-O</v>
      </c>
      <c r="D33" s="155">
        <f>'10'!G32</f>
        <v>50.15448</v>
      </c>
      <c r="E33" s="108">
        <f t="shared" si="55"/>
        <v>33.365676467999997</v>
      </c>
      <c r="F33" s="108">
        <f t="shared" si="72"/>
        <v>0</v>
      </c>
      <c r="G33" s="108">
        <f t="shared" si="73"/>
        <v>0</v>
      </c>
      <c r="H33" s="108">
        <f t="shared" si="74"/>
        <v>33.365676467999997</v>
      </c>
      <c r="I33" s="108">
        <f t="shared" si="75"/>
        <v>0</v>
      </c>
      <c r="J33" s="108">
        <f t="shared" si="33"/>
        <v>3.183229656</v>
      </c>
      <c r="K33" s="155">
        <f t="shared" ref="K33:N33" si="108">K34+K57</f>
        <v>0</v>
      </c>
      <c r="L33" s="155">
        <f t="shared" si="108"/>
        <v>0</v>
      </c>
      <c r="M33" s="155">
        <f t="shared" si="108"/>
        <v>3.183229656</v>
      </c>
      <c r="N33" s="155">
        <f t="shared" si="108"/>
        <v>0</v>
      </c>
      <c r="O33" s="108">
        <f>SUM(P33:S33)</f>
        <v>0.44643996000000002</v>
      </c>
      <c r="P33" s="155">
        <f t="shared" ref="P33:S33" si="109">P34+P57</f>
        <v>0</v>
      </c>
      <c r="Q33" s="155">
        <f t="shared" si="109"/>
        <v>0</v>
      </c>
      <c r="R33" s="155">
        <f t="shared" si="109"/>
        <v>0.44643996000000002</v>
      </c>
      <c r="S33" s="155">
        <f t="shared" si="109"/>
        <v>0</v>
      </c>
      <c r="T33" s="108">
        <f t="shared" si="36"/>
        <v>29.736006851999999</v>
      </c>
      <c r="U33" s="341">
        <f>U34+U57</f>
        <v>0</v>
      </c>
      <c r="V33" s="341">
        <f t="shared" ref="V33:X33" si="110">V34+V57</f>
        <v>0</v>
      </c>
      <c r="W33" s="341">
        <f t="shared" si="110"/>
        <v>29.736006851999999</v>
      </c>
      <c r="X33" s="341">
        <f t="shared" si="110"/>
        <v>0</v>
      </c>
      <c r="Y33" s="134">
        <f t="shared" si="38"/>
        <v>0</v>
      </c>
      <c r="Z33" s="341">
        <f t="shared" ref="Z33:AC33" si="111">Z34+Z57</f>
        <v>0</v>
      </c>
      <c r="AA33" s="341">
        <f t="shared" si="111"/>
        <v>0</v>
      </c>
      <c r="AB33" s="341">
        <f t="shared" si="111"/>
        <v>0</v>
      </c>
      <c r="AC33" s="341">
        <f t="shared" si="111"/>
        <v>0</v>
      </c>
      <c r="AD33" s="108">
        <f>'12'!H32</f>
        <v>41.795400000000001</v>
      </c>
      <c r="AE33" s="108">
        <f t="shared" si="61"/>
        <v>27.804730390000003</v>
      </c>
      <c r="AF33" s="108">
        <f t="shared" si="76"/>
        <v>0</v>
      </c>
      <c r="AG33" s="108">
        <f t="shared" si="77"/>
        <v>0</v>
      </c>
      <c r="AH33" s="108">
        <f t="shared" si="78"/>
        <v>27.804730390000003</v>
      </c>
      <c r="AI33" s="108">
        <f t="shared" si="79"/>
        <v>0</v>
      </c>
      <c r="AJ33" s="134">
        <f t="shared" si="62"/>
        <v>2.6526913800000003</v>
      </c>
      <c r="AK33" s="108">
        <f t="shared" si="63"/>
        <v>0</v>
      </c>
      <c r="AL33" s="108">
        <f t="shared" si="80"/>
        <v>0</v>
      </c>
      <c r="AM33" s="108">
        <f t="shared" si="81"/>
        <v>2.6526913800000003</v>
      </c>
      <c r="AN33" s="108">
        <f t="shared" si="82"/>
        <v>0</v>
      </c>
      <c r="AO33" s="341">
        <f t="shared" ref="AO33" si="112">SUM(AO34:AO35)</f>
        <v>0</v>
      </c>
      <c r="AP33" s="108">
        <f t="shared" si="65"/>
        <v>0</v>
      </c>
      <c r="AQ33" s="108">
        <f t="shared" si="66"/>
        <v>0</v>
      </c>
      <c r="AR33" s="108">
        <f t="shared" si="67"/>
        <v>0.37203330000000001</v>
      </c>
      <c r="AS33" s="108">
        <f t="shared" si="68"/>
        <v>0</v>
      </c>
      <c r="AT33" s="341">
        <f t="shared" ref="AT33" si="113">SUM(AT34:AT35)</f>
        <v>24.780005710000001</v>
      </c>
      <c r="AU33" s="108">
        <f t="shared" si="70"/>
        <v>0</v>
      </c>
      <c r="AV33" s="108">
        <f t="shared" si="83"/>
        <v>0</v>
      </c>
      <c r="AW33" s="108">
        <f t="shared" si="84"/>
        <v>24.780005710000001</v>
      </c>
      <c r="AX33" s="108">
        <f t="shared" si="85"/>
        <v>0</v>
      </c>
      <c r="AY33" s="341">
        <f t="shared" ref="AY33" si="114">SUM(AY34:AY35)</f>
        <v>0</v>
      </c>
      <c r="AZ33" s="155">
        <f t="shared" si="51"/>
        <v>0</v>
      </c>
      <c r="BA33" s="155">
        <f t="shared" si="52"/>
        <v>0</v>
      </c>
      <c r="BB33" s="155">
        <f t="shared" si="53"/>
        <v>0</v>
      </c>
      <c r="BC33" s="155">
        <f t="shared" si="54"/>
        <v>0</v>
      </c>
      <c r="BD33" s="138"/>
    </row>
    <row r="34" spans="1:56" s="107" customFormat="1" ht="23.25" customHeight="1" x14ac:dyDescent="0.2">
      <c r="A34" s="132" t="str">
        <f>'10'!A33</f>
        <v>1.2.2.1</v>
      </c>
      <c r="B34" s="133" t="str">
        <f>'10'!B33</f>
        <v>Реконструкция трансформаторных и иных подстанций, всего, в том числе:</v>
      </c>
      <c r="C34" s="95" t="str">
        <f>'10'!C33</f>
        <v>M-O</v>
      </c>
      <c r="D34" s="155">
        <f>'10'!G33</f>
        <v>43.226880000000001</v>
      </c>
      <c r="E34" s="108">
        <f t="shared" si="55"/>
        <v>29.736006851999999</v>
      </c>
      <c r="F34" s="108">
        <f t="shared" si="72"/>
        <v>0</v>
      </c>
      <c r="G34" s="108">
        <f t="shared" si="73"/>
        <v>0</v>
      </c>
      <c r="H34" s="108">
        <f t="shared" si="74"/>
        <v>29.736006851999999</v>
      </c>
      <c r="I34" s="108">
        <f t="shared" si="75"/>
        <v>0</v>
      </c>
      <c r="J34" s="108">
        <f t="shared" si="33"/>
        <v>0</v>
      </c>
      <c r="K34" s="108"/>
      <c r="L34" s="108"/>
      <c r="M34" s="108"/>
      <c r="N34" s="108"/>
      <c r="O34" s="108">
        <f t="shared" si="57"/>
        <v>0</v>
      </c>
      <c r="P34" s="108"/>
      <c r="Q34" s="108"/>
      <c r="R34" s="108"/>
      <c r="S34" s="108"/>
      <c r="T34" s="108">
        <f t="shared" si="36"/>
        <v>29.736006851999999</v>
      </c>
      <c r="U34" s="134">
        <f>SUM(U35:U56)</f>
        <v>0</v>
      </c>
      <c r="V34" s="134">
        <f t="shared" ref="V34:X34" si="115">SUM(V35:V56)</f>
        <v>0</v>
      </c>
      <c r="W34" s="134">
        <f t="shared" si="115"/>
        <v>29.736006851999999</v>
      </c>
      <c r="X34" s="134">
        <f t="shared" si="115"/>
        <v>0</v>
      </c>
      <c r="Y34" s="134">
        <f t="shared" si="38"/>
        <v>0</v>
      </c>
      <c r="Z34" s="134"/>
      <c r="AA34" s="134"/>
      <c r="AB34" s="134"/>
      <c r="AC34" s="134">
        <f>'10'!P79</f>
        <v>0</v>
      </c>
      <c r="AD34" s="108">
        <f>'12'!H33</f>
        <v>36.022400000000005</v>
      </c>
      <c r="AE34" s="108">
        <f t="shared" si="61"/>
        <v>24.780005710000001</v>
      </c>
      <c r="AF34" s="108">
        <f t="shared" si="76"/>
        <v>0</v>
      </c>
      <c r="AG34" s="108">
        <f t="shared" si="77"/>
        <v>0</v>
      </c>
      <c r="AH34" s="108">
        <f t="shared" si="78"/>
        <v>24.780005710000001</v>
      </c>
      <c r="AI34" s="108">
        <f t="shared" si="79"/>
        <v>0</v>
      </c>
      <c r="AJ34" s="134">
        <f t="shared" si="62"/>
        <v>0</v>
      </c>
      <c r="AK34" s="108">
        <f t="shared" si="63"/>
        <v>0</v>
      </c>
      <c r="AL34" s="108">
        <f t="shared" si="80"/>
        <v>0</v>
      </c>
      <c r="AM34" s="108">
        <f t="shared" si="81"/>
        <v>0</v>
      </c>
      <c r="AN34" s="108">
        <f t="shared" si="82"/>
        <v>0</v>
      </c>
      <c r="AO34" s="134">
        <f t="shared" ref="AO34:AO35" si="116">SUM(AP34:AS34)</f>
        <v>0</v>
      </c>
      <c r="AP34" s="108">
        <f t="shared" si="65"/>
        <v>0</v>
      </c>
      <c r="AQ34" s="108">
        <f t="shared" si="66"/>
        <v>0</v>
      </c>
      <c r="AR34" s="108">
        <f t="shared" si="67"/>
        <v>0</v>
      </c>
      <c r="AS34" s="108">
        <f t="shared" si="68"/>
        <v>0</v>
      </c>
      <c r="AT34" s="134">
        <f t="shared" ref="AT34:AT35" si="117">SUM(AU34:AX34)</f>
        <v>24.780005710000001</v>
      </c>
      <c r="AU34" s="108">
        <f t="shared" si="70"/>
        <v>0</v>
      </c>
      <c r="AV34" s="108">
        <f t="shared" si="83"/>
        <v>0</v>
      </c>
      <c r="AW34" s="108">
        <f t="shared" si="84"/>
        <v>24.780005710000001</v>
      </c>
      <c r="AX34" s="108">
        <f t="shared" si="85"/>
        <v>0</v>
      </c>
      <c r="AY34" s="134">
        <f t="shared" ref="AY34:AY35" si="118">SUM(AZ34:BC34)</f>
        <v>0</v>
      </c>
      <c r="AZ34" s="155">
        <f t="shared" si="51"/>
        <v>0</v>
      </c>
      <c r="BA34" s="155">
        <f t="shared" si="52"/>
        <v>0</v>
      </c>
      <c r="BB34" s="155">
        <f t="shared" si="53"/>
        <v>0</v>
      </c>
      <c r="BC34" s="155">
        <f t="shared" si="54"/>
        <v>0</v>
      </c>
      <c r="BD34" s="138"/>
    </row>
    <row r="35" spans="1:56" s="107" customFormat="1" ht="23.25" customHeight="1" x14ac:dyDescent="0.2">
      <c r="A35" s="132" t="str">
        <f>'10'!A34</f>
        <v>1.2.2.1.1.</v>
      </c>
      <c r="B35" s="133" t="str">
        <f>'10'!B34</f>
        <v>Замена оборудования ТП-14</v>
      </c>
      <c r="C35" s="95" t="str">
        <f>'10'!C34</f>
        <v>M</v>
      </c>
      <c r="D35" s="155">
        <f>'10'!G34</f>
        <v>0</v>
      </c>
      <c r="E35" s="108">
        <f t="shared" si="55"/>
        <v>0</v>
      </c>
      <c r="F35" s="108">
        <f t="shared" si="72"/>
        <v>0</v>
      </c>
      <c r="G35" s="108">
        <f t="shared" si="73"/>
        <v>0</v>
      </c>
      <c r="H35" s="108">
        <f t="shared" si="74"/>
        <v>0</v>
      </c>
      <c r="I35" s="108">
        <f t="shared" si="75"/>
        <v>0</v>
      </c>
      <c r="J35" s="108">
        <f t="shared" si="33"/>
        <v>0</v>
      </c>
      <c r="K35" s="108"/>
      <c r="L35" s="108"/>
      <c r="M35" s="108"/>
      <c r="N35" s="108"/>
      <c r="O35" s="108">
        <f t="shared" si="57"/>
        <v>0</v>
      </c>
      <c r="P35" s="108"/>
      <c r="Q35" s="108"/>
      <c r="R35" s="108"/>
      <c r="S35" s="108"/>
      <c r="T35" s="108">
        <f t="shared" si="36"/>
        <v>0</v>
      </c>
      <c r="U35" s="134"/>
      <c r="V35" s="134"/>
      <c r="W35" s="134"/>
      <c r="X35" s="134"/>
      <c r="Y35" s="134">
        <f t="shared" si="38"/>
        <v>0</v>
      </c>
      <c r="Z35" s="134"/>
      <c r="AA35" s="134"/>
      <c r="AB35" s="134"/>
      <c r="AC35" s="134">
        <f>'10'!P80</f>
        <v>0</v>
      </c>
      <c r="AD35" s="108">
        <f>'12'!H34</f>
        <v>0</v>
      </c>
      <c r="AE35" s="108">
        <f t="shared" si="61"/>
        <v>0</v>
      </c>
      <c r="AF35" s="108">
        <f t="shared" si="76"/>
        <v>0</v>
      </c>
      <c r="AG35" s="108">
        <f t="shared" si="77"/>
        <v>0</v>
      </c>
      <c r="AH35" s="108">
        <f t="shared" si="78"/>
        <v>0</v>
      </c>
      <c r="AI35" s="108">
        <f t="shared" si="79"/>
        <v>0</v>
      </c>
      <c r="AJ35" s="134">
        <f t="shared" si="62"/>
        <v>0</v>
      </c>
      <c r="AK35" s="108">
        <f t="shared" si="63"/>
        <v>0</v>
      </c>
      <c r="AL35" s="108">
        <f t="shared" si="80"/>
        <v>0</v>
      </c>
      <c r="AM35" s="108">
        <f t="shared" si="81"/>
        <v>0</v>
      </c>
      <c r="AN35" s="108">
        <f t="shared" si="82"/>
        <v>0</v>
      </c>
      <c r="AO35" s="134">
        <f t="shared" si="116"/>
        <v>0</v>
      </c>
      <c r="AP35" s="108">
        <f t="shared" si="65"/>
        <v>0</v>
      </c>
      <c r="AQ35" s="108">
        <f t="shared" si="66"/>
        <v>0</v>
      </c>
      <c r="AR35" s="108">
        <f t="shared" si="67"/>
        <v>0</v>
      </c>
      <c r="AS35" s="108">
        <f t="shared" si="68"/>
        <v>0</v>
      </c>
      <c r="AT35" s="134">
        <f t="shared" si="117"/>
        <v>0</v>
      </c>
      <c r="AU35" s="108">
        <f t="shared" si="70"/>
        <v>0</v>
      </c>
      <c r="AV35" s="108">
        <f t="shared" si="83"/>
        <v>0</v>
      </c>
      <c r="AW35" s="108">
        <f t="shared" si="84"/>
        <v>0</v>
      </c>
      <c r="AX35" s="108">
        <f t="shared" si="85"/>
        <v>0</v>
      </c>
      <c r="AY35" s="134">
        <f t="shared" si="118"/>
        <v>0</v>
      </c>
      <c r="AZ35" s="155">
        <f t="shared" si="51"/>
        <v>0</v>
      </c>
      <c r="BA35" s="155">
        <f t="shared" si="52"/>
        <v>0</v>
      </c>
      <c r="BB35" s="155">
        <f t="shared" si="53"/>
        <v>0</v>
      </c>
      <c r="BC35" s="155">
        <f t="shared" si="54"/>
        <v>0</v>
      </c>
      <c r="BD35" s="138"/>
    </row>
    <row r="36" spans="1:56" ht="21" x14ac:dyDescent="0.25">
      <c r="A36" s="132" t="str">
        <f>'10'!A35</f>
        <v>1.2.2.1.2</v>
      </c>
      <c r="B36" s="133" t="str">
        <f>'10'!B35</f>
        <v>Замена оборудования РП-3 с переводом нагрузок</v>
      </c>
      <c r="C36" s="95" t="str">
        <f>'10'!C35</f>
        <v>M</v>
      </c>
      <c r="D36" s="155">
        <f>'10'!G35</f>
        <v>0</v>
      </c>
      <c r="E36" s="108">
        <f t="shared" si="55"/>
        <v>0</v>
      </c>
      <c r="F36" s="108">
        <f t="shared" si="72"/>
        <v>0</v>
      </c>
      <c r="G36" s="108">
        <f t="shared" si="73"/>
        <v>0</v>
      </c>
      <c r="H36" s="108">
        <f t="shared" si="74"/>
        <v>0</v>
      </c>
      <c r="I36" s="108">
        <f t="shared" si="75"/>
        <v>0</v>
      </c>
      <c r="J36" s="108">
        <f t="shared" ref="J36:J82" si="119">SUM(K36:N36)</f>
        <v>0</v>
      </c>
      <c r="K36" s="108"/>
      <c r="L36" s="108"/>
      <c r="M36" s="108"/>
      <c r="N36" s="108"/>
      <c r="O36" s="108">
        <f t="shared" ref="O36:O82" si="120">SUM(P36:S36)</f>
        <v>0</v>
      </c>
      <c r="P36" s="108"/>
      <c r="Q36" s="108"/>
      <c r="R36" s="108"/>
      <c r="S36" s="108"/>
      <c r="T36" s="108">
        <f t="shared" ref="T36:T82" si="121">SUM(U36:X36)</f>
        <v>0</v>
      </c>
      <c r="U36" s="134"/>
      <c r="V36" s="134"/>
      <c r="W36" s="134"/>
      <c r="X36" s="134"/>
      <c r="Y36" s="134">
        <f t="shared" ref="Y36:Y82" si="122">SUM(Z36:AC36)</f>
        <v>0</v>
      </c>
      <c r="Z36" s="134"/>
      <c r="AA36" s="134"/>
      <c r="AB36" s="134"/>
      <c r="AC36" s="134">
        <f>'10'!P81</f>
        <v>0</v>
      </c>
      <c r="AD36" s="108">
        <f>'12'!H35</f>
        <v>0</v>
      </c>
      <c r="AE36" s="108">
        <f t="shared" si="61"/>
        <v>0</v>
      </c>
      <c r="AF36" s="108">
        <f t="shared" si="76"/>
        <v>0</v>
      </c>
      <c r="AG36" s="108">
        <f t="shared" si="77"/>
        <v>0</v>
      </c>
      <c r="AH36" s="108">
        <f t="shared" si="78"/>
        <v>0</v>
      </c>
      <c r="AI36" s="108">
        <f t="shared" si="79"/>
        <v>0</v>
      </c>
      <c r="AJ36" s="134">
        <f t="shared" si="62"/>
        <v>0</v>
      </c>
      <c r="AK36" s="108">
        <f t="shared" si="63"/>
        <v>0</v>
      </c>
      <c r="AL36" s="108">
        <f t="shared" si="80"/>
        <v>0</v>
      </c>
      <c r="AM36" s="108">
        <f t="shared" si="81"/>
        <v>0</v>
      </c>
      <c r="AN36" s="108">
        <f t="shared" si="82"/>
        <v>0</v>
      </c>
      <c r="AO36" s="134">
        <f t="shared" ref="AO36:AO82" si="123">SUM(AP36:AS36)</f>
        <v>0</v>
      </c>
      <c r="AP36" s="108">
        <f t="shared" si="65"/>
        <v>0</v>
      </c>
      <c r="AQ36" s="108">
        <f t="shared" si="66"/>
        <v>0</v>
      </c>
      <c r="AR36" s="108">
        <f t="shared" si="67"/>
        <v>0</v>
      </c>
      <c r="AS36" s="108">
        <f t="shared" si="68"/>
        <v>0</v>
      </c>
      <c r="AT36" s="134">
        <f t="shared" ref="AT36:AT82" si="124">SUM(AU36:AX36)</f>
        <v>0</v>
      </c>
      <c r="AU36" s="108">
        <f t="shared" si="70"/>
        <v>0</v>
      </c>
      <c r="AV36" s="108">
        <f t="shared" si="83"/>
        <v>0</v>
      </c>
      <c r="AW36" s="108">
        <f t="shared" si="84"/>
        <v>0</v>
      </c>
      <c r="AX36" s="108">
        <f t="shared" si="85"/>
        <v>0</v>
      </c>
      <c r="AY36" s="134">
        <f t="shared" ref="AY36:AY82" si="125">SUM(AZ36:BC36)</f>
        <v>0</v>
      </c>
      <c r="AZ36" s="155">
        <f t="shared" si="51"/>
        <v>0</v>
      </c>
      <c r="BA36" s="155">
        <f t="shared" si="52"/>
        <v>0</v>
      </c>
      <c r="BB36" s="155">
        <f t="shared" si="53"/>
        <v>0</v>
      </c>
      <c r="BC36" s="155">
        <f t="shared" si="54"/>
        <v>0</v>
      </c>
      <c r="BD36" s="138"/>
    </row>
    <row r="37" spans="1:56" ht="21" x14ac:dyDescent="0.25">
      <c r="A37" s="132" t="str">
        <f>'10'!A36</f>
        <v>1.2.2.1.3</v>
      </c>
      <c r="B37" s="133" t="str">
        <f>'10'!B36</f>
        <v>Установка КТП  взамен существующей ТП-115 с переводом нагрузок</v>
      </c>
      <c r="C37" s="95" t="str">
        <f>'10'!C36</f>
        <v>M</v>
      </c>
      <c r="D37" s="155">
        <f>'10'!G36</f>
        <v>0</v>
      </c>
      <c r="E37" s="108">
        <f t="shared" si="55"/>
        <v>0</v>
      </c>
      <c r="F37" s="108">
        <f t="shared" si="72"/>
        <v>0</v>
      </c>
      <c r="G37" s="108">
        <f t="shared" si="73"/>
        <v>0</v>
      </c>
      <c r="H37" s="108">
        <f t="shared" si="74"/>
        <v>0</v>
      </c>
      <c r="I37" s="108">
        <f t="shared" si="75"/>
        <v>0</v>
      </c>
      <c r="J37" s="108">
        <f t="shared" si="119"/>
        <v>0</v>
      </c>
      <c r="K37" s="108"/>
      <c r="L37" s="108"/>
      <c r="M37" s="108"/>
      <c r="N37" s="108"/>
      <c r="O37" s="108">
        <f t="shared" si="120"/>
        <v>0</v>
      </c>
      <c r="P37" s="108"/>
      <c r="Q37" s="108"/>
      <c r="R37" s="108"/>
      <c r="S37" s="108"/>
      <c r="T37" s="108">
        <f t="shared" si="121"/>
        <v>0</v>
      </c>
      <c r="U37" s="134"/>
      <c r="V37" s="134"/>
      <c r="W37" s="134"/>
      <c r="X37" s="134"/>
      <c r="Y37" s="134">
        <f t="shared" si="122"/>
        <v>0</v>
      </c>
      <c r="Z37" s="134"/>
      <c r="AA37" s="134"/>
      <c r="AB37" s="134"/>
      <c r="AC37" s="134">
        <f>'10'!P82</f>
        <v>0</v>
      </c>
      <c r="AD37" s="108">
        <f>'12'!H36</f>
        <v>0</v>
      </c>
      <c r="AE37" s="108">
        <f t="shared" si="61"/>
        <v>0</v>
      </c>
      <c r="AF37" s="108">
        <f t="shared" si="76"/>
        <v>0</v>
      </c>
      <c r="AG37" s="108">
        <f t="shared" si="77"/>
        <v>0</v>
      </c>
      <c r="AH37" s="108">
        <f t="shared" si="78"/>
        <v>0</v>
      </c>
      <c r="AI37" s="108">
        <f t="shared" si="79"/>
        <v>0</v>
      </c>
      <c r="AJ37" s="134">
        <f t="shared" si="62"/>
        <v>0</v>
      </c>
      <c r="AK37" s="108">
        <f t="shared" si="63"/>
        <v>0</v>
      </c>
      <c r="AL37" s="108">
        <f t="shared" si="80"/>
        <v>0</v>
      </c>
      <c r="AM37" s="108">
        <f t="shared" si="81"/>
        <v>0</v>
      </c>
      <c r="AN37" s="108">
        <f t="shared" si="82"/>
        <v>0</v>
      </c>
      <c r="AO37" s="134">
        <f t="shared" si="123"/>
        <v>0</v>
      </c>
      <c r="AP37" s="108">
        <f t="shared" si="65"/>
        <v>0</v>
      </c>
      <c r="AQ37" s="108">
        <f t="shared" si="66"/>
        <v>0</v>
      </c>
      <c r="AR37" s="108">
        <f t="shared" si="67"/>
        <v>0</v>
      </c>
      <c r="AS37" s="108">
        <f t="shared" si="68"/>
        <v>0</v>
      </c>
      <c r="AT37" s="134">
        <f t="shared" si="124"/>
        <v>0</v>
      </c>
      <c r="AU37" s="108">
        <f t="shared" si="70"/>
        <v>0</v>
      </c>
      <c r="AV37" s="108">
        <f t="shared" si="83"/>
        <v>0</v>
      </c>
      <c r="AW37" s="108">
        <f t="shared" si="84"/>
        <v>0</v>
      </c>
      <c r="AX37" s="108">
        <f t="shared" si="85"/>
        <v>0</v>
      </c>
      <c r="AY37" s="134">
        <f t="shared" si="125"/>
        <v>0</v>
      </c>
      <c r="AZ37" s="155">
        <f t="shared" si="51"/>
        <v>0</v>
      </c>
      <c r="BA37" s="155">
        <f t="shared" si="52"/>
        <v>0</v>
      </c>
      <c r="BB37" s="155">
        <f t="shared" si="53"/>
        <v>0</v>
      </c>
      <c r="BC37" s="155">
        <f t="shared" si="54"/>
        <v>0</v>
      </c>
      <c r="BD37" s="138"/>
    </row>
    <row r="38" spans="1:56" ht="21" x14ac:dyDescent="0.25">
      <c r="A38" s="132" t="str">
        <f>'10'!A37</f>
        <v>1.2.2.1.4</v>
      </c>
      <c r="B38" s="133" t="str">
        <f>'10'!B37</f>
        <v>Установка  КТП  взамен существующей ТП-118 с переводом нагрузок</v>
      </c>
      <c r="C38" s="95" t="str">
        <f>'10'!C37</f>
        <v>M</v>
      </c>
      <c r="D38" s="155">
        <f>'10'!G37</f>
        <v>0</v>
      </c>
      <c r="E38" s="108">
        <f t="shared" si="55"/>
        <v>0</v>
      </c>
      <c r="F38" s="108">
        <f t="shared" si="72"/>
        <v>0</v>
      </c>
      <c r="G38" s="108">
        <f t="shared" si="73"/>
        <v>0</v>
      </c>
      <c r="H38" s="108">
        <f t="shared" si="74"/>
        <v>0</v>
      </c>
      <c r="I38" s="108">
        <f t="shared" si="75"/>
        <v>0</v>
      </c>
      <c r="J38" s="108">
        <f t="shared" si="119"/>
        <v>0</v>
      </c>
      <c r="K38" s="108"/>
      <c r="L38" s="108"/>
      <c r="M38" s="108"/>
      <c r="N38" s="108"/>
      <c r="O38" s="108">
        <f t="shared" si="120"/>
        <v>0</v>
      </c>
      <c r="P38" s="108"/>
      <c r="Q38" s="108"/>
      <c r="R38" s="108"/>
      <c r="S38" s="108"/>
      <c r="T38" s="108">
        <f t="shared" si="121"/>
        <v>0</v>
      </c>
      <c r="U38" s="134"/>
      <c r="V38" s="134"/>
      <c r="W38" s="134"/>
      <c r="X38" s="134"/>
      <c r="Y38" s="134">
        <f t="shared" si="122"/>
        <v>0</v>
      </c>
      <c r="Z38" s="134"/>
      <c r="AA38" s="134"/>
      <c r="AB38" s="134"/>
      <c r="AC38" s="134">
        <f>'10'!P83</f>
        <v>0</v>
      </c>
      <c r="AD38" s="108">
        <f>'12'!H37</f>
        <v>0</v>
      </c>
      <c r="AE38" s="108">
        <f t="shared" si="61"/>
        <v>0</v>
      </c>
      <c r="AF38" s="108">
        <f t="shared" si="76"/>
        <v>0</v>
      </c>
      <c r="AG38" s="108">
        <f t="shared" si="77"/>
        <v>0</v>
      </c>
      <c r="AH38" s="108">
        <f t="shared" si="78"/>
        <v>0</v>
      </c>
      <c r="AI38" s="108">
        <f t="shared" si="79"/>
        <v>0</v>
      </c>
      <c r="AJ38" s="134">
        <f t="shared" si="62"/>
        <v>0</v>
      </c>
      <c r="AK38" s="108">
        <f t="shared" si="63"/>
        <v>0</v>
      </c>
      <c r="AL38" s="108">
        <f t="shared" si="80"/>
        <v>0</v>
      </c>
      <c r="AM38" s="108">
        <f t="shared" si="81"/>
        <v>0</v>
      </c>
      <c r="AN38" s="108">
        <f t="shared" si="82"/>
        <v>0</v>
      </c>
      <c r="AO38" s="134">
        <f t="shared" si="123"/>
        <v>0</v>
      </c>
      <c r="AP38" s="108">
        <f t="shared" si="65"/>
        <v>0</v>
      </c>
      <c r="AQ38" s="108">
        <f t="shared" si="66"/>
        <v>0</v>
      </c>
      <c r="AR38" s="108">
        <f t="shared" si="67"/>
        <v>0</v>
      </c>
      <c r="AS38" s="108">
        <f t="shared" si="68"/>
        <v>0</v>
      </c>
      <c r="AT38" s="134">
        <f t="shared" si="124"/>
        <v>0</v>
      </c>
      <c r="AU38" s="108">
        <f t="shared" si="70"/>
        <v>0</v>
      </c>
      <c r="AV38" s="108">
        <f t="shared" si="83"/>
        <v>0</v>
      </c>
      <c r="AW38" s="108">
        <f t="shared" si="84"/>
        <v>0</v>
      </c>
      <c r="AX38" s="108">
        <f t="shared" si="85"/>
        <v>0</v>
      </c>
      <c r="AY38" s="134">
        <f t="shared" si="125"/>
        <v>0</v>
      </c>
      <c r="AZ38" s="155">
        <f t="shared" si="51"/>
        <v>0</v>
      </c>
      <c r="BA38" s="155">
        <f t="shared" si="52"/>
        <v>0</v>
      </c>
      <c r="BB38" s="155">
        <f t="shared" si="53"/>
        <v>0</v>
      </c>
      <c r="BC38" s="155">
        <f t="shared" si="54"/>
        <v>0</v>
      </c>
      <c r="BD38" s="138"/>
    </row>
    <row r="39" spans="1:56" ht="21" x14ac:dyDescent="0.25">
      <c r="A39" s="132" t="str">
        <f>'10'!A38</f>
        <v>1.2.2.1.5</v>
      </c>
      <c r="B39" s="133" t="str">
        <f>'10'!B38</f>
        <v>Установка  КТП  взамен существующей ТП-133 с переводом нагрузок</v>
      </c>
      <c r="C39" s="95" t="str">
        <f>'10'!C38</f>
        <v>M</v>
      </c>
      <c r="D39" s="155">
        <f>'10'!G38</f>
        <v>0</v>
      </c>
      <c r="E39" s="108">
        <f t="shared" si="55"/>
        <v>0</v>
      </c>
      <c r="F39" s="108">
        <f t="shared" si="72"/>
        <v>0</v>
      </c>
      <c r="G39" s="108">
        <f t="shared" si="73"/>
        <v>0</v>
      </c>
      <c r="H39" s="108">
        <f t="shared" si="74"/>
        <v>0</v>
      </c>
      <c r="I39" s="108">
        <f t="shared" si="75"/>
        <v>0</v>
      </c>
      <c r="J39" s="108">
        <f t="shared" si="119"/>
        <v>0</v>
      </c>
      <c r="K39" s="108"/>
      <c r="L39" s="108"/>
      <c r="M39" s="108"/>
      <c r="N39" s="108"/>
      <c r="O39" s="108">
        <f t="shared" si="120"/>
        <v>0</v>
      </c>
      <c r="P39" s="108"/>
      <c r="Q39" s="108"/>
      <c r="R39" s="108"/>
      <c r="S39" s="108"/>
      <c r="T39" s="108">
        <f t="shared" si="121"/>
        <v>0</v>
      </c>
      <c r="U39" s="134"/>
      <c r="V39" s="134"/>
      <c r="W39" s="134"/>
      <c r="X39" s="134"/>
      <c r="Y39" s="134">
        <f t="shared" si="122"/>
        <v>0</v>
      </c>
      <c r="Z39" s="134"/>
      <c r="AA39" s="134"/>
      <c r="AB39" s="134"/>
      <c r="AC39" s="134">
        <f>'10'!P84</f>
        <v>0</v>
      </c>
      <c r="AD39" s="108">
        <f>'12'!H38</f>
        <v>0</v>
      </c>
      <c r="AE39" s="108">
        <f t="shared" si="61"/>
        <v>0</v>
      </c>
      <c r="AF39" s="108">
        <f t="shared" si="76"/>
        <v>0</v>
      </c>
      <c r="AG39" s="108">
        <f t="shared" si="77"/>
        <v>0</v>
      </c>
      <c r="AH39" s="108">
        <f t="shared" si="78"/>
        <v>0</v>
      </c>
      <c r="AI39" s="108">
        <f t="shared" si="79"/>
        <v>0</v>
      </c>
      <c r="AJ39" s="134">
        <f t="shared" si="62"/>
        <v>0</v>
      </c>
      <c r="AK39" s="108">
        <f t="shared" si="63"/>
        <v>0</v>
      </c>
      <c r="AL39" s="108">
        <f t="shared" si="80"/>
        <v>0</v>
      </c>
      <c r="AM39" s="108">
        <f t="shared" si="81"/>
        <v>0</v>
      </c>
      <c r="AN39" s="108">
        <f t="shared" si="82"/>
        <v>0</v>
      </c>
      <c r="AO39" s="134">
        <f t="shared" si="123"/>
        <v>0</v>
      </c>
      <c r="AP39" s="108">
        <f t="shared" si="65"/>
        <v>0</v>
      </c>
      <c r="AQ39" s="108">
        <f t="shared" si="66"/>
        <v>0</v>
      </c>
      <c r="AR39" s="108">
        <f t="shared" si="67"/>
        <v>0</v>
      </c>
      <c r="AS39" s="108">
        <f t="shared" si="68"/>
        <v>0</v>
      </c>
      <c r="AT39" s="134">
        <f t="shared" si="124"/>
        <v>0</v>
      </c>
      <c r="AU39" s="108">
        <f t="shared" si="70"/>
        <v>0</v>
      </c>
      <c r="AV39" s="108">
        <f t="shared" si="83"/>
        <v>0</v>
      </c>
      <c r="AW39" s="108">
        <f t="shared" si="84"/>
        <v>0</v>
      </c>
      <c r="AX39" s="108">
        <f t="shared" si="85"/>
        <v>0</v>
      </c>
      <c r="AY39" s="134">
        <f t="shared" si="125"/>
        <v>0</v>
      </c>
      <c r="AZ39" s="155">
        <f t="shared" si="51"/>
        <v>0</v>
      </c>
      <c r="BA39" s="155">
        <f t="shared" si="52"/>
        <v>0</v>
      </c>
      <c r="BB39" s="155">
        <f t="shared" si="53"/>
        <v>0</v>
      </c>
      <c r="BC39" s="155">
        <f t="shared" si="54"/>
        <v>0</v>
      </c>
      <c r="BD39" s="138"/>
    </row>
    <row r="40" spans="1:56" ht="21" x14ac:dyDescent="0.25">
      <c r="A40" s="132" t="str">
        <f>'10'!A39</f>
        <v>1.2.2.1.6</v>
      </c>
      <c r="B40" s="133" t="str">
        <f>'10'!B39</f>
        <v>Установка  КТП  взамен существующей ТП-524 с переводом нагрузок</v>
      </c>
      <c r="C40" s="95" t="str">
        <f>'10'!C39</f>
        <v>M</v>
      </c>
      <c r="D40" s="155">
        <f>'10'!G39</f>
        <v>0</v>
      </c>
      <c r="E40" s="108">
        <f t="shared" si="55"/>
        <v>0</v>
      </c>
      <c r="F40" s="108">
        <f t="shared" si="72"/>
        <v>0</v>
      </c>
      <c r="G40" s="108">
        <f t="shared" si="73"/>
        <v>0</v>
      </c>
      <c r="H40" s="108">
        <f t="shared" si="74"/>
        <v>0</v>
      </c>
      <c r="I40" s="108">
        <f t="shared" si="75"/>
        <v>0</v>
      </c>
      <c r="J40" s="108">
        <f t="shared" si="119"/>
        <v>0</v>
      </c>
      <c r="K40" s="108"/>
      <c r="L40" s="108"/>
      <c r="M40" s="108"/>
      <c r="N40" s="108"/>
      <c r="O40" s="108">
        <f t="shared" si="120"/>
        <v>0</v>
      </c>
      <c r="P40" s="108"/>
      <c r="Q40" s="108"/>
      <c r="R40" s="108"/>
      <c r="S40" s="108"/>
      <c r="T40" s="108">
        <f t="shared" si="121"/>
        <v>0</v>
      </c>
      <c r="U40" s="134"/>
      <c r="V40" s="134"/>
      <c r="W40" s="134"/>
      <c r="X40" s="134"/>
      <c r="Y40" s="134">
        <f t="shared" si="122"/>
        <v>0</v>
      </c>
      <c r="Z40" s="134"/>
      <c r="AA40" s="134"/>
      <c r="AB40" s="134"/>
      <c r="AC40" s="134">
        <f>'10'!P85</f>
        <v>0</v>
      </c>
      <c r="AD40" s="108">
        <f>'12'!H39</f>
        <v>0</v>
      </c>
      <c r="AE40" s="108">
        <f t="shared" si="61"/>
        <v>0</v>
      </c>
      <c r="AF40" s="108">
        <f t="shared" si="76"/>
        <v>0</v>
      </c>
      <c r="AG40" s="108">
        <f t="shared" si="77"/>
        <v>0</v>
      </c>
      <c r="AH40" s="108">
        <f t="shared" si="78"/>
        <v>0</v>
      </c>
      <c r="AI40" s="108">
        <f t="shared" si="79"/>
        <v>0</v>
      </c>
      <c r="AJ40" s="134">
        <f t="shared" si="62"/>
        <v>0</v>
      </c>
      <c r="AK40" s="108">
        <f t="shared" si="63"/>
        <v>0</v>
      </c>
      <c r="AL40" s="108">
        <f t="shared" si="80"/>
        <v>0</v>
      </c>
      <c r="AM40" s="108">
        <f t="shared" si="81"/>
        <v>0</v>
      </c>
      <c r="AN40" s="108">
        <f t="shared" si="82"/>
        <v>0</v>
      </c>
      <c r="AO40" s="134">
        <f t="shared" si="123"/>
        <v>0</v>
      </c>
      <c r="AP40" s="108">
        <f t="shared" si="65"/>
        <v>0</v>
      </c>
      <c r="AQ40" s="108">
        <f t="shared" si="66"/>
        <v>0</v>
      </c>
      <c r="AR40" s="108">
        <f t="shared" si="67"/>
        <v>0</v>
      </c>
      <c r="AS40" s="108">
        <f t="shared" si="68"/>
        <v>0</v>
      </c>
      <c r="AT40" s="134">
        <f t="shared" si="124"/>
        <v>0</v>
      </c>
      <c r="AU40" s="108">
        <f t="shared" si="70"/>
        <v>0</v>
      </c>
      <c r="AV40" s="108">
        <f t="shared" si="83"/>
        <v>0</v>
      </c>
      <c r="AW40" s="108">
        <f t="shared" si="84"/>
        <v>0</v>
      </c>
      <c r="AX40" s="108">
        <f t="shared" si="85"/>
        <v>0</v>
      </c>
      <c r="AY40" s="134">
        <f t="shared" si="125"/>
        <v>0</v>
      </c>
      <c r="AZ40" s="155">
        <f t="shared" si="51"/>
        <v>0</v>
      </c>
      <c r="BA40" s="155">
        <f t="shared" si="52"/>
        <v>0</v>
      </c>
      <c r="BB40" s="155">
        <f t="shared" si="53"/>
        <v>0</v>
      </c>
      <c r="BC40" s="155">
        <f t="shared" si="54"/>
        <v>0</v>
      </c>
      <c r="BD40" s="138"/>
    </row>
    <row r="41" spans="1:56" ht="21" x14ac:dyDescent="0.25">
      <c r="A41" s="132" t="str">
        <f>'10'!A40</f>
        <v>1.2.2.1.7</v>
      </c>
      <c r="B41" s="133" t="str">
        <f>'10'!B40</f>
        <v>Разработка проектно-сметной документации «Установка КТП взамен существующей КТП-59 с переводом нагрузок»</v>
      </c>
      <c r="C41" s="95" t="str">
        <f>'10'!C40</f>
        <v>M</v>
      </c>
      <c r="D41" s="155">
        <f>'10'!G40</f>
        <v>0</v>
      </c>
      <c r="E41" s="108">
        <f t="shared" si="55"/>
        <v>0</v>
      </c>
      <c r="F41" s="108">
        <f t="shared" si="72"/>
        <v>0</v>
      </c>
      <c r="G41" s="108">
        <f t="shared" si="73"/>
        <v>0</v>
      </c>
      <c r="H41" s="108">
        <f t="shared" si="74"/>
        <v>0</v>
      </c>
      <c r="I41" s="108">
        <f t="shared" si="75"/>
        <v>0</v>
      </c>
      <c r="J41" s="108">
        <f t="shared" si="119"/>
        <v>0</v>
      </c>
      <c r="K41" s="108"/>
      <c r="L41" s="108"/>
      <c r="M41" s="108"/>
      <c r="N41" s="108"/>
      <c r="O41" s="108">
        <f t="shared" si="120"/>
        <v>0</v>
      </c>
      <c r="P41" s="108"/>
      <c r="Q41" s="108"/>
      <c r="R41" s="108"/>
      <c r="S41" s="108"/>
      <c r="T41" s="108">
        <f t="shared" si="121"/>
        <v>0</v>
      </c>
      <c r="U41" s="134"/>
      <c r="V41" s="134"/>
      <c r="W41" s="134"/>
      <c r="X41" s="134"/>
      <c r="Y41" s="134">
        <f t="shared" si="122"/>
        <v>0</v>
      </c>
      <c r="Z41" s="134"/>
      <c r="AA41" s="134"/>
      <c r="AB41" s="134"/>
      <c r="AC41" s="134">
        <f>'10'!P86</f>
        <v>0</v>
      </c>
      <c r="AD41" s="108">
        <f>'12'!H40</f>
        <v>0</v>
      </c>
      <c r="AE41" s="108">
        <f t="shared" si="61"/>
        <v>0</v>
      </c>
      <c r="AF41" s="108">
        <f t="shared" si="76"/>
        <v>0</v>
      </c>
      <c r="AG41" s="108">
        <f t="shared" si="77"/>
        <v>0</v>
      </c>
      <c r="AH41" s="108">
        <f t="shared" si="78"/>
        <v>0</v>
      </c>
      <c r="AI41" s="108">
        <f t="shared" si="79"/>
        <v>0</v>
      </c>
      <c r="AJ41" s="134">
        <f t="shared" si="62"/>
        <v>0</v>
      </c>
      <c r="AK41" s="108">
        <f t="shared" si="63"/>
        <v>0</v>
      </c>
      <c r="AL41" s="108">
        <f t="shared" si="80"/>
        <v>0</v>
      </c>
      <c r="AM41" s="108">
        <f t="shared" si="81"/>
        <v>0</v>
      </c>
      <c r="AN41" s="108">
        <f t="shared" si="82"/>
        <v>0</v>
      </c>
      <c r="AO41" s="134">
        <f t="shared" si="123"/>
        <v>0</v>
      </c>
      <c r="AP41" s="108">
        <f t="shared" si="65"/>
        <v>0</v>
      </c>
      <c r="AQ41" s="108">
        <f t="shared" si="66"/>
        <v>0</v>
      </c>
      <c r="AR41" s="108">
        <f t="shared" si="67"/>
        <v>0</v>
      </c>
      <c r="AS41" s="108">
        <f t="shared" si="68"/>
        <v>0</v>
      </c>
      <c r="AT41" s="134">
        <f t="shared" si="124"/>
        <v>0</v>
      </c>
      <c r="AU41" s="108">
        <f t="shared" si="70"/>
        <v>0</v>
      </c>
      <c r="AV41" s="108">
        <f t="shared" si="83"/>
        <v>0</v>
      </c>
      <c r="AW41" s="108">
        <f t="shared" si="84"/>
        <v>0</v>
      </c>
      <c r="AX41" s="108">
        <f t="shared" si="85"/>
        <v>0</v>
      </c>
      <c r="AY41" s="134">
        <f t="shared" si="125"/>
        <v>0</v>
      </c>
      <c r="AZ41" s="155">
        <f t="shared" si="51"/>
        <v>0</v>
      </c>
      <c r="BA41" s="155">
        <f t="shared" si="52"/>
        <v>0</v>
      </c>
      <c r="BB41" s="155">
        <f t="shared" si="53"/>
        <v>0</v>
      </c>
      <c r="BC41" s="155">
        <f t="shared" si="54"/>
        <v>0</v>
      </c>
      <c r="BD41" s="138"/>
    </row>
    <row r="42" spans="1:56" ht="21" x14ac:dyDescent="0.25">
      <c r="A42" s="132" t="str">
        <f>'10'!A41</f>
        <v>1.2.2.1.8</v>
      </c>
      <c r="B42" s="133" t="str">
        <f>'10'!B41</f>
        <v>Разработка проектно-сметной документации «Замена оборудования РУ-6 кВ РП-16 с переводом нагрузок»</v>
      </c>
      <c r="C42" s="95" t="str">
        <f>'10'!C41</f>
        <v>M</v>
      </c>
      <c r="D42" s="155">
        <f>'10'!G41</f>
        <v>0</v>
      </c>
      <c r="E42" s="108">
        <f t="shared" si="55"/>
        <v>0</v>
      </c>
      <c r="F42" s="108">
        <f t="shared" si="72"/>
        <v>0</v>
      </c>
      <c r="G42" s="108">
        <f t="shared" si="73"/>
        <v>0</v>
      </c>
      <c r="H42" s="108">
        <f t="shared" si="74"/>
        <v>0</v>
      </c>
      <c r="I42" s="108">
        <f t="shared" si="75"/>
        <v>0</v>
      </c>
      <c r="J42" s="108">
        <f t="shared" si="119"/>
        <v>0</v>
      </c>
      <c r="K42" s="108"/>
      <c r="L42" s="108"/>
      <c r="M42" s="108"/>
      <c r="N42" s="108"/>
      <c r="O42" s="108">
        <f t="shared" si="120"/>
        <v>0</v>
      </c>
      <c r="P42" s="108"/>
      <c r="Q42" s="108"/>
      <c r="R42" s="108"/>
      <c r="S42" s="108"/>
      <c r="T42" s="108">
        <f t="shared" si="121"/>
        <v>0</v>
      </c>
      <c r="U42" s="134"/>
      <c r="V42" s="134"/>
      <c r="W42" s="134"/>
      <c r="X42" s="134"/>
      <c r="Y42" s="134">
        <f t="shared" si="122"/>
        <v>0</v>
      </c>
      <c r="Z42" s="134"/>
      <c r="AA42" s="134"/>
      <c r="AB42" s="134"/>
      <c r="AC42" s="134">
        <f>'10'!P87</f>
        <v>0</v>
      </c>
      <c r="AD42" s="108">
        <f>'12'!H41</f>
        <v>0</v>
      </c>
      <c r="AE42" s="108">
        <f t="shared" si="61"/>
        <v>0</v>
      </c>
      <c r="AF42" s="108">
        <f t="shared" si="76"/>
        <v>0</v>
      </c>
      <c r="AG42" s="108">
        <f t="shared" si="77"/>
        <v>0</v>
      </c>
      <c r="AH42" s="108">
        <f t="shared" si="78"/>
        <v>0</v>
      </c>
      <c r="AI42" s="108">
        <f t="shared" si="79"/>
        <v>0</v>
      </c>
      <c r="AJ42" s="134">
        <f t="shared" si="62"/>
        <v>0</v>
      </c>
      <c r="AK42" s="108">
        <f t="shared" si="63"/>
        <v>0</v>
      </c>
      <c r="AL42" s="108">
        <f t="shared" si="80"/>
        <v>0</v>
      </c>
      <c r="AM42" s="108">
        <f t="shared" si="81"/>
        <v>0</v>
      </c>
      <c r="AN42" s="108">
        <f t="shared" si="82"/>
        <v>0</v>
      </c>
      <c r="AO42" s="134">
        <f t="shared" si="123"/>
        <v>0</v>
      </c>
      <c r="AP42" s="108">
        <f t="shared" si="65"/>
        <v>0</v>
      </c>
      <c r="AQ42" s="108">
        <f t="shared" si="66"/>
        <v>0</v>
      </c>
      <c r="AR42" s="108">
        <f t="shared" si="67"/>
        <v>0</v>
      </c>
      <c r="AS42" s="108">
        <f t="shared" si="68"/>
        <v>0</v>
      </c>
      <c r="AT42" s="134">
        <f t="shared" si="124"/>
        <v>0</v>
      </c>
      <c r="AU42" s="108">
        <f t="shared" si="70"/>
        <v>0</v>
      </c>
      <c r="AV42" s="108">
        <f t="shared" si="83"/>
        <v>0</v>
      </c>
      <c r="AW42" s="108">
        <f t="shared" si="84"/>
        <v>0</v>
      </c>
      <c r="AX42" s="108">
        <f t="shared" si="85"/>
        <v>0</v>
      </c>
      <c r="AY42" s="134">
        <f t="shared" si="125"/>
        <v>0</v>
      </c>
      <c r="AZ42" s="155">
        <f t="shared" si="51"/>
        <v>0</v>
      </c>
      <c r="BA42" s="155">
        <f t="shared" si="52"/>
        <v>0</v>
      </c>
      <c r="BB42" s="155">
        <f t="shared" si="53"/>
        <v>0</v>
      </c>
      <c r="BC42" s="155">
        <f t="shared" si="54"/>
        <v>0</v>
      </c>
      <c r="BD42" s="138"/>
    </row>
    <row r="43" spans="1:56" ht="21" x14ac:dyDescent="0.25">
      <c r="A43" s="132" t="str">
        <f>'10'!A42</f>
        <v>1.2.2.1.9</v>
      </c>
      <c r="B43" s="133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95" t="str">
        <f>'10'!C42</f>
        <v>M</v>
      </c>
      <c r="D43" s="155">
        <f>'10'!G42</f>
        <v>0</v>
      </c>
      <c r="E43" s="108">
        <f t="shared" si="55"/>
        <v>0</v>
      </c>
      <c r="F43" s="108">
        <f t="shared" si="72"/>
        <v>0</v>
      </c>
      <c r="G43" s="108">
        <f t="shared" si="73"/>
        <v>0</v>
      </c>
      <c r="H43" s="108">
        <f t="shared" si="74"/>
        <v>0</v>
      </c>
      <c r="I43" s="108">
        <f t="shared" si="75"/>
        <v>0</v>
      </c>
      <c r="J43" s="108">
        <f t="shared" si="119"/>
        <v>0</v>
      </c>
      <c r="K43" s="108"/>
      <c r="L43" s="108"/>
      <c r="M43" s="108"/>
      <c r="N43" s="108"/>
      <c r="O43" s="108">
        <f t="shared" si="120"/>
        <v>0</v>
      </c>
      <c r="P43" s="108"/>
      <c r="Q43" s="108"/>
      <c r="R43" s="108"/>
      <c r="S43" s="108"/>
      <c r="T43" s="108">
        <f t="shared" si="121"/>
        <v>0</v>
      </c>
      <c r="U43" s="134"/>
      <c r="V43" s="134"/>
      <c r="W43" s="134"/>
      <c r="X43" s="134"/>
      <c r="Y43" s="134">
        <f t="shared" si="122"/>
        <v>0</v>
      </c>
      <c r="Z43" s="134"/>
      <c r="AA43" s="134"/>
      <c r="AB43" s="134"/>
      <c r="AC43" s="134">
        <f>'10'!P88</f>
        <v>0</v>
      </c>
      <c r="AD43" s="108">
        <f>'12'!H42</f>
        <v>0</v>
      </c>
      <c r="AE43" s="108">
        <f t="shared" si="61"/>
        <v>0</v>
      </c>
      <c r="AF43" s="108">
        <f t="shared" si="76"/>
        <v>0</v>
      </c>
      <c r="AG43" s="108">
        <f t="shared" si="77"/>
        <v>0</v>
      </c>
      <c r="AH43" s="108">
        <f t="shared" si="78"/>
        <v>0</v>
      </c>
      <c r="AI43" s="108">
        <f t="shared" si="79"/>
        <v>0</v>
      </c>
      <c r="AJ43" s="134">
        <f t="shared" si="62"/>
        <v>0</v>
      </c>
      <c r="AK43" s="108">
        <f t="shared" si="63"/>
        <v>0</v>
      </c>
      <c r="AL43" s="108">
        <f t="shared" si="80"/>
        <v>0</v>
      </c>
      <c r="AM43" s="108">
        <f t="shared" si="81"/>
        <v>0</v>
      </c>
      <c r="AN43" s="108">
        <f t="shared" si="82"/>
        <v>0</v>
      </c>
      <c r="AO43" s="134">
        <f t="shared" si="123"/>
        <v>0</v>
      </c>
      <c r="AP43" s="108">
        <f t="shared" si="65"/>
        <v>0</v>
      </c>
      <c r="AQ43" s="108">
        <f t="shared" si="66"/>
        <v>0</v>
      </c>
      <c r="AR43" s="108">
        <f t="shared" si="67"/>
        <v>0</v>
      </c>
      <c r="AS43" s="108">
        <f t="shared" si="68"/>
        <v>0</v>
      </c>
      <c r="AT43" s="134">
        <f t="shared" si="124"/>
        <v>0</v>
      </c>
      <c r="AU43" s="108">
        <f t="shared" si="70"/>
        <v>0</v>
      </c>
      <c r="AV43" s="108">
        <f t="shared" si="83"/>
        <v>0</v>
      </c>
      <c r="AW43" s="108">
        <f t="shared" si="84"/>
        <v>0</v>
      </c>
      <c r="AX43" s="108">
        <f t="shared" si="85"/>
        <v>0</v>
      </c>
      <c r="AY43" s="134">
        <f t="shared" si="125"/>
        <v>0</v>
      </c>
      <c r="AZ43" s="155">
        <f t="shared" si="51"/>
        <v>0</v>
      </c>
      <c r="BA43" s="155">
        <f t="shared" si="52"/>
        <v>0</v>
      </c>
      <c r="BB43" s="155">
        <f t="shared" si="53"/>
        <v>0</v>
      </c>
      <c r="BC43" s="155">
        <f t="shared" si="54"/>
        <v>0</v>
      </c>
      <c r="BD43" s="138"/>
    </row>
    <row r="44" spans="1:56" ht="21" x14ac:dyDescent="0.25">
      <c r="A44" s="132" t="str">
        <f>'10'!A43</f>
        <v>1.2.2.1.10</v>
      </c>
      <c r="B44" s="133" t="str">
        <f>'10'!B43</f>
        <v>Разработка проектно-сметной документации «Установка  КТП  взамен существующей КТП-50 с переводом нагрузок»</v>
      </c>
      <c r="C44" s="95" t="str">
        <f>'10'!C43</f>
        <v>M</v>
      </c>
      <c r="D44" s="155">
        <f>'10'!G43</f>
        <v>0</v>
      </c>
      <c r="E44" s="108">
        <f t="shared" si="55"/>
        <v>0</v>
      </c>
      <c r="F44" s="108">
        <f t="shared" si="72"/>
        <v>0</v>
      </c>
      <c r="G44" s="108">
        <f t="shared" si="73"/>
        <v>0</v>
      </c>
      <c r="H44" s="108">
        <f t="shared" si="74"/>
        <v>0</v>
      </c>
      <c r="I44" s="108">
        <f t="shared" si="75"/>
        <v>0</v>
      </c>
      <c r="J44" s="108">
        <f t="shared" si="119"/>
        <v>0</v>
      </c>
      <c r="K44" s="108"/>
      <c r="L44" s="108"/>
      <c r="M44" s="108"/>
      <c r="N44" s="108"/>
      <c r="O44" s="108">
        <f t="shared" si="120"/>
        <v>0</v>
      </c>
      <c r="P44" s="108"/>
      <c r="Q44" s="108"/>
      <c r="R44" s="108"/>
      <c r="S44" s="108"/>
      <c r="T44" s="108">
        <f t="shared" si="121"/>
        <v>0</v>
      </c>
      <c r="U44" s="134"/>
      <c r="V44" s="134"/>
      <c r="W44" s="134"/>
      <c r="X44" s="134"/>
      <c r="Y44" s="134">
        <f t="shared" si="122"/>
        <v>0</v>
      </c>
      <c r="Z44" s="134"/>
      <c r="AA44" s="134"/>
      <c r="AB44" s="134"/>
      <c r="AC44" s="134">
        <f>'10'!P89</f>
        <v>0</v>
      </c>
      <c r="AD44" s="108">
        <f>'12'!H43</f>
        <v>0</v>
      </c>
      <c r="AE44" s="108">
        <f t="shared" si="61"/>
        <v>0</v>
      </c>
      <c r="AF44" s="108">
        <f t="shared" si="76"/>
        <v>0</v>
      </c>
      <c r="AG44" s="108">
        <f t="shared" si="77"/>
        <v>0</v>
      </c>
      <c r="AH44" s="108">
        <f t="shared" si="78"/>
        <v>0</v>
      </c>
      <c r="AI44" s="108">
        <f t="shared" si="79"/>
        <v>0</v>
      </c>
      <c r="AJ44" s="134">
        <f t="shared" si="62"/>
        <v>0</v>
      </c>
      <c r="AK44" s="108">
        <f t="shared" si="63"/>
        <v>0</v>
      </c>
      <c r="AL44" s="108">
        <f t="shared" si="80"/>
        <v>0</v>
      </c>
      <c r="AM44" s="108">
        <f t="shared" si="81"/>
        <v>0</v>
      </c>
      <c r="AN44" s="108">
        <f t="shared" si="82"/>
        <v>0</v>
      </c>
      <c r="AO44" s="134">
        <f t="shared" si="123"/>
        <v>0</v>
      </c>
      <c r="AP44" s="108">
        <f t="shared" si="65"/>
        <v>0</v>
      </c>
      <c r="AQ44" s="108">
        <f t="shared" si="66"/>
        <v>0</v>
      </c>
      <c r="AR44" s="108">
        <f t="shared" si="67"/>
        <v>0</v>
      </c>
      <c r="AS44" s="108">
        <f t="shared" si="68"/>
        <v>0</v>
      </c>
      <c r="AT44" s="134">
        <f t="shared" si="124"/>
        <v>0</v>
      </c>
      <c r="AU44" s="108">
        <f t="shared" si="70"/>
        <v>0</v>
      </c>
      <c r="AV44" s="108">
        <f t="shared" si="83"/>
        <v>0</v>
      </c>
      <c r="AW44" s="108">
        <f t="shared" si="84"/>
        <v>0</v>
      </c>
      <c r="AX44" s="108">
        <f t="shared" si="85"/>
        <v>0</v>
      </c>
      <c r="AY44" s="134">
        <f t="shared" si="125"/>
        <v>0</v>
      </c>
      <c r="AZ44" s="155">
        <f t="shared" si="51"/>
        <v>0</v>
      </c>
      <c r="BA44" s="155">
        <f t="shared" si="52"/>
        <v>0</v>
      </c>
      <c r="BB44" s="155">
        <f t="shared" si="53"/>
        <v>0</v>
      </c>
      <c r="BC44" s="155">
        <f t="shared" si="54"/>
        <v>0</v>
      </c>
      <c r="BD44" s="138"/>
    </row>
    <row r="45" spans="1:56" ht="21" x14ac:dyDescent="0.25">
      <c r="A45" s="132" t="str">
        <f>'10'!A44</f>
        <v>1.2.2.1.11</v>
      </c>
      <c r="B45" s="133" t="str">
        <f>'10'!B44</f>
        <v>Установка КТП  взамен существующей ТП-116 с переводом нагрузок</v>
      </c>
      <c r="C45" s="95" t="str">
        <f>'10'!C44</f>
        <v>N</v>
      </c>
      <c r="D45" s="155">
        <f>'10'!G44</f>
        <v>3.4548000000000001</v>
      </c>
      <c r="E45" s="108">
        <f t="shared" si="55"/>
        <v>0</v>
      </c>
      <c r="F45" s="108">
        <f t="shared" si="72"/>
        <v>0</v>
      </c>
      <c r="G45" s="108">
        <f t="shared" si="73"/>
        <v>0</v>
      </c>
      <c r="H45" s="108">
        <f t="shared" si="74"/>
        <v>0</v>
      </c>
      <c r="I45" s="108">
        <f t="shared" si="75"/>
        <v>0</v>
      </c>
      <c r="J45" s="108">
        <f t="shared" si="119"/>
        <v>0</v>
      </c>
      <c r="K45" s="108"/>
      <c r="L45" s="108"/>
      <c r="M45" s="108"/>
      <c r="N45" s="108"/>
      <c r="O45" s="108">
        <f t="shared" si="120"/>
        <v>0</v>
      </c>
      <c r="P45" s="108"/>
      <c r="Q45" s="108"/>
      <c r="R45" s="108"/>
      <c r="S45" s="108"/>
      <c r="T45" s="108">
        <f t="shared" si="121"/>
        <v>0</v>
      </c>
      <c r="U45" s="134"/>
      <c r="V45" s="134"/>
      <c r="W45" s="134"/>
      <c r="X45" s="134"/>
      <c r="Y45" s="134">
        <f t="shared" si="122"/>
        <v>0</v>
      </c>
      <c r="Z45" s="134"/>
      <c r="AA45" s="134"/>
      <c r="AB45" s="134"/>
      <c r="AC45" s="134">
        <f>'10'!P90</f>
        <v>0</v>
      </c>
      <c r="AD45" s="108">
        <f>'12'!H44</f>
        <v>2.879</v>
      </c>
      <c r="AE45" s="108">
        <f t="shared" si="61"/>
        <v>0</v>
      </c>
      <c r="AF45" s="108">
        <f t="shared" si="76"/>
        <v>0</v>
      </c>
      <c r="AG45" s="108">
        <f t="shared" si="77"/>
        <v>0</v>
      </c>
      <c r="AH45" s="108">
        <f t="shared" si="78"/>
        <v>0</v>
      </c>
      <c r="AI45" s="108">
        <f t="shared" si="79"/>
        <v>0</v>
      </c>
      <c r="AJ45" s="134">
        <f t="shared" si="62"/>
        <v>0</v>
      </c>
      <c r="AK45" s="108">
        <f t="shared" si="63"/>
        <v>0</v>
      </c>
      <c r="AL45" s="108">
        <f t="shared" si="80"/>
        <v>0</v>
      </c>
      <c r="AM45" s="108">
        <f t="shared" si="81"/>
        <v>0</v>
      </c>
      <c r="AN45" s="108">
        <f t="shared" si="82"/>
        <v>0</v>
      </c>
      <c r="AO45" s="134">
        <f t="shared" si="123"/>
        <v>0</v>
      </c>
      <c r="AP45" s="108">
        <f t="shared" si="65"/>
        <v>0</v>
      </c>
      <c r="AQ45" s="108">
        <f t="shared" si="66"/>
        <v>0</v>
      </c>
      <c r="AR45" s="108">
        <f t="shared" si="67"/>
        <v>0</v>
      </c>
      <c r="AS45" s="108">
        <f t="shared" si="68"/>
        <v>0</v>
      </c>
      <c r="AT45" s="134">
        <f t="shared" si="124"/>
        <v>0</v>
      </c>
      <c r="AU45" s="108">
        <f t="shared" si="70"/>
        <v>0</v>
      </c>
      <c r="AV45" s="108">
        <f t="shared" si="83"/>
        <v>0</v>
      </c>
      <c r="AW45" s="108">
        <f t="shared" si="84"/>
        <v>0</v>
      </c>
      <c r="AX45" s="108">
        <f t="shared" si="85"/>
        <v>0</v>
      </c>
      <c r="AY45" s="134">
        <f t="shared" si="125"/>
        <v>0</v>
      </c>
      <c r="AZ45" s="155">
        <f t="shared" si="51"/>
        <v>0</v>
      </c>
      <c r="BA45" s="155">
        <f t="shared" si="52"/>
        <v>0</v>
      </c>
      <c r="BB45" s="155">
        <f t="shared" si="53"/>
        <v>0</v>
      </c>
      <c r="BC45" s="155">
        <f t="shared" si="54"/>
        <v>0</v>
      </c>
      <c r="BD45" s="138"/>
    </row>
    <row r="46" spans="1:56" ht="21" x14ac:dyDescent="0.25">
      <c r="A46" s="132" t="str">
        <f>'10'!A45</f>
        <v>1.2.2.1.12</v>
      </c>
      <c r="B46" s="133" t="str">
        <f>'10'!B45</f>
        <v>Замена оборудования
 РУ-6кВ РП-16 с переводом нагрузок</v>
      </c>
      <c r="C46" s="95" t="str">
        <f>'10'!C45</f>
        <v>N</v>
      </c>
      <c r="D46" s="155">
        <f>'10'!G45</f>
        <v>29.743200000000002</v>
      </c>
      <c r="E46" s="108">
        <f t="shared" si="55"/>
        <v>29.736006851999999</v>
      </c>
      <c r="F46" s="108">
        <f t="shared" si="72"/>
        <v>0</v>
      </c>
      <c r="G46" s="108">
        <f t="shared" si="73"/>
        <v>0</v>
      </c>
      <c r="H46" s="108">
        <f t="shared" si="74"/>
        <v>29.736006851999999</v>
      </c>
      <c r="I46" s="108">
        <f t="shared" si="75"/>
        <v>0</v>
      </c>
      <c r="J46" s="108">
        <f t="shared" si="119"/>
        <v>0</v>
      </c>
      <c r="K46" s="108"/>
      <c r="L46" s="108"/>
      <c r="M46" s="108"/>
      <c r="N46" s="108"/>
      <c r="O46" s="108">
        <f t="shared" si="120"/>
        <v>0</v>
      </c>
      <c r="P46" s="108"/>
      <c r="Q46" s="108"/>
      <c r="R46" s="108"/>
      <c r="S46" s="108"/>
      <c r="T46" s="134">
        <f t="shared" si="121"/>
        <v>29.736006851999999</v>
      </c>
      <c r="U46" s="134"/>
      <c r="V46" s="134"/>
      <c r="W46" s="134">
        <v>29.736006851999999</v>
      </c>
      <c r="X46" s="134"/>
      <c r="Y46" s="134">
        <f t="shared" si="122"/>
        <v>0</v>
      </c>
      <c r="Z46" s="134"/>
      <c r="AA46" s="134"/>
      <c r="AB46" s="134"/>
      <c r="AC46" s="134">
        <f>'10'!P91</f>
        <v>0</v>
      </c>
      <c r="AD46" s="108">
        <f>'12'!H45</f>
        <v>24.786000000000001</v>
      </c>
      <c r="AE46" s="108">
        <f t="shared" si="61"/>
        <v>24.780005710000001</v>
      </c>
      <c r="AF46" s="108">
        <f t="shared" si="76"/>
        <v>0</v>
      </c>
      <c r="AG46" s="108">
        <f t="shared" si="77"/>
        <v>0</v>
      </c>
      <c r="AH46" s="108">
        <f t="shared" si="78"/>
        <v>24.780005710000001</v>
      </c>
      <c r="AI46" s="108">
        <f t="shared" si="79"/>
        <v>0</v>
      </c>
      <c r="AJ46" s="134">
        <f t="shared" si="62"/>
        <v>0</v>
      </c>
      <c r="AK46" s="108">
        <f t="shared" si="63"/>
        <v>0</v>
      </c>
      <c r="AL46" s="108">
        <f t="shared" si="80"/>
        <v>0</v>
      </c>
      <c r="AM46" s="108">
        <f t="shared" si="81"/>
        <v>0</v>
      </c>
      <c r="AN46" s="108">
        <f t="shared" si="82"/>
        <v>0</v>
      </c>
      <c r="AO46" s="134">
        <f t="shared" si="123"/>
        <v>0</v>
      </c>
      <c r="AP46" s="108">
        <f t="shared" si="65"/>
        <v>0</v>
      </c>
      <c r="AQ46" s="108">
        <f t="shared" si="66"/>
        <v>0</v>
      </c>
      <c r="AR46" s="108">
        <f t="shared" si="67"/>
        <v>0</v>
      </c>
      <c r="AS46" s="108">
        <f t="shared" si="68"/>
        <v>0</v>
      </c>
      <c r="AT46" s="134">
        <f t="shared" si="124"/>
        <v>24.780005710000001</v>
      </c>
      <c r="AU46" s="108">
        <f t="shared" si="70"/>
        <v>0</v>
      </c>
      <c r="AV46" s="108">
        <f t="shared" si="83"/>
        <v>0</v>
      </c>
      <c r="AW46" s="108">
        <f t="shared" si="84"/>
        <v>24.780005710000001</v>
      </c>
      <c r="AX46" s="108">
        <f t="shared" si="85"/>
        <v>0</v>
      </c>
      <c r="AY46" s="134">
        <f t="shared" si="125"/>
        <v>0</v>
      </c>
      <c r="AZ46" s="155">
        <f t="shared" si="51"/>
        <v>0</v>
      </c>
      <c r="BA46" s="155">
        <f t="shared" si="52"/>
        <v>0</v>
      </c>
      <c r="BB46" s="155">
        <f t="shared" si="53"/>
        <v>0</v>
      </c>
      <c r="BC46" s="155">
        <f t="shared" si="54"/>
        <v>0</v>
      </c>
      <c r="BD46" s="138"/>
    </row>
    <row r="47" spans="1:56" ht="21" x14ac:dyDescent="0.25">
      <c r="A47" s="132" t="str">
        <f>'10'!A46</f>
        <v>1.2.2.1.13</v>
      </c>
      <c r="B47" s="133" t="str">
        <f>'10'!B46</f>
        <v>Установка  оборудования БКТПБ  взамен существующей ТП-375 с переводом нагрузок</v>
      </c>
      <c r="C47" s="95" t="str">
        <f>'10'!C46</f>
        <v>N</v>
      </c>
      <c r="D47" s="155">
        <f>'10'!G46</f>
        <v>6.3179999999999996</v>
      </c>
      <c r="E47" s="108">
        <f t="shared" si="55"/>
        <v>0</v>
      </c>
      <c r="F47" s="108">
        <f t="shared" si="72"/>
        <v>0</v>
      </c>
      <c r="G47" s="108">
        <f t="shared" si="73"/>
        <v>0</v>
      </c>
      <c r="H47" s="108">
        <f t="shared" si="74"/>
        <v>0</v>
      </c>
      <c r="I47" s="108">
        <f t="shared" si="75"/>
        <v>0</v>
      </c>
      <c r="J47" s="108">
        <f t="shared" si="119"/>
        <v>0</v>
      </c>
      <c r="K47" s="108"/>
      <c r="L47" s="108"/>
      <c r="M47" s="108"/>
      <c r="N47" s="108"/>
      <c r="O47" s="108">
        <f t="shared" si="120"/>
        <v>0</v>
      </c>
      <c r="P47" s="108"/>
      <c r="Q47" s="108"/>
      <c r="R47" s="108"/>
      <c r="S47" s="108"/>
      <c r="T47" s="108">
        <f t="shared" si="121"/>
        <v>0</v>
      </c>
      <c r="U47" s="134"/>
      <c r="V47" s="134"/>
      <c r="W47" s="134"/>
      <c r="X47" s="134"/>
      <c r="Y47" s="134">
        <f t="shared" si="122"/>
        <v>0</v>
      </c>
      <c r="Z47" s="134"/>
      <c r="AA47" s="134"/>
      <c r="AB47" s="134"/>
      <c r="AC47" s="134">
        <f>'10'!P92</f>
        <v>0</v>
      </c>
      <c r="AD47" s="108">
        <f>'12'!H46</f>
        <v>5.2649999999999997</v>
      </c>
      <c r="AE47" s="108">
        <f t="shared" si="61"/>
        <v>0</v>
      </c>
      <c r="AF47" s="108">
        <f t="shared" si="76"/>
        <v>0</v>
      </c>
      <c r="AG47" s="108">
        <f t="shared" si="77"/>
        <v>0</v>
      </c>
      <c r="AH47" s="108">
        <f t="shared" si="78"/>
        <v>0</v>
      </c>
      <c r="AI47" s="108">
        <f t="shared" si="79"/>
        <v>0</v>
      </c>
      <c r="AJ47" s="134">
        <f t="shared" si="62"/>
        <v>0</v>
      </c>
      <c r="AK47" s="108">
        <f t="shared" si="63"/>
        <v>0</v>
      </c>
      <c r="AL47" s="108">
        <f t="shared" si="80"/>
        <v>0</v>
      </c>
      <c r="AM47" s="108">
        <f t="shared" si="81"/>
        <v>0</v>
      </c>
      <c r="AN47" s="108">
        <f t="shared" si="82"/>
        <v>0</v>
      </c>
      <c r="AO47" s="134">
        <f t="shared" si="123"/>
        <v>0</v>
      </c>
      <c r="AP47" s="108">
        <f t="shared" si="65"/>
        <v>0</v>
      </c>
      <c r="AQ47" s="108">
        <f t="shared" si="66"/>
        <v>0</v>
      </c>
      <c r="AR47" s="108">
        <f t="shared" si="67"/>
        <v>0</v>
      </c>
      <c r="AS47" s="108">
        <f t="shared" si="68"/>
        <v>0</v>
      </c>
      <c r="AT47" s="134">
        <f t="shared" si="124"/>
        <v>0</v>
      </c>
      <c r="AU47" s="108">
        <f t="shared" si="70"/>
        <v>0</v>
      </c>
      <c r="AV47" s="108">
        <f t="shared" si="83"/>
        <v>0</v>
      </c>
      <c r="AW47" s="108">
        <f t="shared" si="84"/>
        <v>0</v>
      </c>
      <c r="AX47" s="108">
        <f t="shared" si="85"/>
        <v>0</v>
      </c>
      <c r="AY47" s="134">
        <f t="shared" si="125"/>
        <v>0</v>
      </c>
      <c r="AZ47" s="155">
        <f t="shared" si="51"/>
        <v>0</v>
      </c>
      <c r="BA47" s="155">
        <f t="shared" si="52"/>
        <v>0</v>
      </c>
      <c r="BB47" s="155">
        <f t="shared" si="53"/>
        <v>0</v>
      </c>
      <c r="BC47" s="155">
        <f t="shared" si="54"/>
        <v>0</v>
      </c>
      <c r="BD47" s="138"/>
    </row>
    <row r="48" spans="1:56" ht="21" x14ac:dyDescent="0.25">
      <c r="A48" s="132" t="str">
        <f>'10'!A47</f>
        <v>1.2.2.1.14</v>
      </c>
      <c r="B48" s="133" t="str">
        <f>'10'!B47</f>
        <v>Установка КТП взамен существующей ТП-130 с переводом нагрузок</v>
      </c>
      <c r="C48" s="95" t="str">
        <f>'10'!C47</f>
        <v>N</v>
      </c>
      <c r="D48" s="155">
        <f>'10'!G47</f>
        <v>3.24</v>
      </c>
      <c r="E48" s="108">
        <f t="shared" si="55"/>
        <v>0</v>
      </c>
      <c r="F48" s="108">
        <f t="shared" si="72"/>
        <v>0</v>
      </c>
      <c r="G48" s="108">
        <f t="shared" si="73"/>
        <v>0</v>
      </c>
      <c r="H48" s="108">
        <f t="shared" si="74"/>
        <v>0</v>
      </c>
      <c r="I48" s="108">
        <f t="shared" si="75"/>
        <v>0</v>
      </c>
      <c r="J48" s="108">
        <f t="shared" si="119"/>
        <v>0</v>
      </c>
      <c r="K48" s="108"/>
      <c r="L48" s="108"/>
      <c r="M48" s="108"/>
      <c r="N48" s="108"/>
      <c r="O48" s="108">
        <f t="shared" si="120"/>
        <v>0</v>
      </c>
      <c r="P48" s="108"/>
      <c r="Q48" s="108"/>
      <c r="R48" s="108"/>
      <c r="S48" s="108"/>
      <c r="T48" s="108">
        <f t="shared" si="121"/>
        <v>0</v>
      </c>
      <c r="U48" s="108"/>
      <c r="V48" s="108"/>
      <c r="W48" s="108"/>
      <c r="X48" s="108"/>
      <c r="Y48" s="108">
        <f t="shared" si="122"/>
        <v>0</v>
      </c>
      <c r="Z48" s="108"/>
      <c r="AA48" s="108"/>
      <c r="AB48" s="108"/>
      <c r="AC48" s="108">
        <f>'10'!P93</f>
        <v>0</v>
      </c>
      <c r="AD48" s="108">
        <f>'12'!H47</f>
        <v>2.7</v>
      </c>
      <c r="AE48" s="108">
        <f t="shared" si="61"/>
        <v>0</v>
      </c>
      <c r="AF48" s="108">
        <f t="shared" si="76"/>
        <v>0</v>
      </c>
      <c r="AG48" s="108">
        <f t="shared" si="77"/>
        <v>0</v>
      </c>
      <c r="AH48" s="108">
        <f t="shared" si="78"/>
        <v>0</v>
      </c>
      <c r="AI48" s="108">
        <f t="shared" si="79"/>
        <v>0</v>
      </c>
      <c r="AJ48" s="134">
        <f t="shared" si="62"/>
        <v>0</v>
      </c>
      <c r="AK48" s="108">
        <f t="shared" si="63"/>
        <v>0</v>
      </c>
      <c r="AL48" s="108">
        <f t="shared" si="80"/>
        <v>0</v>
      </c>
      <c r="AM48" s="108">
        <f t="shared" si="81"/>
        <v>0</v>
      </c>
      <c r="AN48" s="108">
        <f t="shared" si="82"/>
        <v>0</v>
      </c>
      <c r="AO48" s="134">
        <f t="shared" si="123"/>
        <v>0</v>
      </c>
      <c r="AP48" s="108">
        <f t="shared" si="65"/>
        <v>0</v>
      </c>
      <c r="AQ48" s="108">
        <f t="shared" si="66"/>
        <v>0</v>
      </c>
      <c r="AR48" s="108">
        <f t="shared" si="67"/>
        <v>0</v>
      </c>
      <c r="AS48" s="108">
        <f t="shared" si="68"/>
        <v>0</v>
      </c>
      <c r="AT48" s="134">
        <f t="shared" si="124"/>
        <v>0</v>
      </c>
      <c r="AU48" s="108">
        <f t="shared" si="70"/>
        <v>0</v>
      </c>
      <c r="AV48" s="108">
        <f t="shared" si="83"/>
        <v>0</v>
      </c>
      <c r="AW48" s="108">
        <f t="shared" si="84"/>
        <v>0</v>
      </c>
      <c r="AX48" s="108">
        <f t="shared" si="85"/>
        <v>0</v>
      </c>
      <c r="AY48" s="134">
        <f t="shared" si="125"/>
        <v>0</v>
      </c>
      <c r="AZ48" s="155">
        <f t="shared" si="51"/>
        <v>0</v>
      </c>
      <c r="BA48" s="155">
        <f t="shared" si="52"/>
        <v>0</v>
      </c>
      <c r="BB48" s="155">
        <f t="shared" si="53"/>
        <v>0</v>
      </c>
      <c r="BC48" s="155">
        <f t="shared" si="54"/>
        <v>0</v>
      </c>
      <c r="BD48" s="138"/>
    </row>
    <row r="49" spans="1:56" ht="21" x14ac:dyDescent="0.25">
      <c r="A49" s="132" t="str">
        <f>'10'!A48</f>
        <v>1.2.2.1.15</v>
      </c>
      <c r="B49" s="133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95" t="str">
        <f>'10'!C48</f>
        <v>N</v>
      </c>
      <c r="D49" s="155">
        <f>'10'!G48</f>
        <v>0.47088000000000002</v>
      </c>
      <c r="E49" s="108">
        <f t="shared" si="55"/>
        <v>0</v>
      </c>
      <c r="F49" s="108">
        <f t="shared" si="72"/>
        <v>0</v>
      </c>
      <c r="G49" s="108">
        <f t="shared" si="73"/>
        <v>0</v>
      </c>
      <c r="H49" s="108">
        <f t="shared" si="74"/>
        <v>0</v>
      </c>
      <c r="I49" s="108">
        <f t="shared" si="75"/>
        <v>0</v>
      </c>
      <c r="J49" s="108">
        <f t="shared" si="119"/>
        <v>0</v>
      </c>
      <c r="K49" s="108"/>
      <c r="L49" s="108"/>
      <c r="M49" s="108"/>
      <c r="N49" s="108"/>
      <c r="O49" s="108">
        <f t="shared" si="120"/>
        <v>0</v>
      </c>
      <c r="P49" s="108"/>
      <c r="Q49" s="108"/>
      <c r="R49" s="108"/>
      <c r="S49" s="108"/>
      <c r="T49" s="108">
        <f t="shared" si="121"/>
        <v>0</v>
      </c>
      <c r="U49" s="108"/>
      <c r="V49" s="108"/>
      <c r="W49" s="108"/>
      <c r="X49" s="108"/>
      <c r="Y49" s="108">
        <f t="shared" si="122"/>
        <v>0</v>
      </c>
      <c r="Z49" s="108"/>
      <c r="AA49" s="108"/>
      <c r="AB49" s="108"/>
      <c r="AC49" s="108">
        <f>'10'!P94</f>
        <v>0</v>
      </c>
      <c r="AD49" s="108">
        <f>'12'!H48</f>
        <v>0.39240000000000003</v>
      </c>
      <c r="AE49" s="108">
        <f t="shared" si="61"/>
        <v>0</v>
      </c>
      <c r="AF49" s="108">
        <f t="shared" si="76"/>
        <v>0</v>
      </c>
      <c r="AG49" s="108">
        <f t="shared" si="77"/>
        <v>0</v>
      </c>
      <c r="AH49" s="108">
        <f t="shared" si="78"/>
        <v>0</v>
      </c>
      <c r="AI49" s="108">
        <f t="shared" si="79"/>
        <v>0</v>
      </c>
      <c r="AJ49" s="134">
        <f t="shared" si="62"/>
        <v>0</v>
      </c>
      <c r="AK49" s="108">
        <f t="shared" si="63"/>
        <v>0</v>
      </c>
      <c r="AL49" s="108">
        <f t="shared" si="80"/>
        <v>0</v>
      </c>
      <c r="AM49" s="108">
        <f t="shared" si="81"/>
        <v>0</v>
      </c>
      <c r="AN49" s="108">
        <f t="shared" si="82"/>
        <v>0</v>
      </c>
      <c r="AO49" s="134">
        <f t="shared" si="123"/>
        <v>0</v>
      </c>
      <c r="AP49" s="108">
        <f t="shared" si="65"/>
        <v>0</v>
      </c>
      <c r="AQ49" s="108">
        <f t="shared" si="66"/>
        <v>0</v>
      </c>
      <c r="AR49" s="108">
        <f t="shared" si="67"/>
        <v>0</v>
      </c>
      <c r="AS49" s="108">
        <f t="shared" si="68"/>
        <v>0</v>
      </c>
      <c r="AT49" s="134">
        <f t="shared" si="124"/>
        <v>0</v>
      </c>
      <c r="AU49" s="108">
        <f t="shared" si="70"/>
        <v>0</v>
      </c>
      <c r="AV49" s="108">
        <f t="shared" si="83"/>
        <v>0</v>
      </c>
      <c r="AW49" s="108">
        <f t="shared" si="84"/>
        <v>0</v>
      </c>
      <c r="AX49" s="108">
        <f t="shared" si="85"/>
        <v>0</v>
      </c>
      <c r="AY49" s="134">
        <f t="shared" si="125"/>
        <v>0</v>
      </c>
      <c r="AZ49" s="155">
        <f t="shared" si="51"/>
        <v>0</v>
      </c>
      <c r="BA49" s="155">
        <f t="shared" si="52"/>
        <v>0</v>
      </c>
      <c r="BB49" s="155">
        <f t="shared" si="53"/>
        <v>0</v>
      </c>
      <c r="BC49" s="155">
        <f t="shared" si="54"/>
        <v>0</v>
      </c>
      <c r="BD49" s="138"/>
    </row>
    <row r="50" spans="1:56" ht="21" x14ac:dyDescent="0.25">
      <c r="A50" s="132" t="str">
        <f>'10'!A49</f>
        <v>1.2.2.1.16</v>
      </c>
      <c r="B50" s="133" t="str">
        <f>'10'!B49</f>
        <v>Реконструкция ТП-11 с заменой оборудования и переводом нагрузок</v>
      </c>
      <c r="C50" s="95" t="str">
        <f>'10'!C49</f>
        <v>O</v>
      </c>
      <c r="D50" s="155">
        <f>'10'!G49</f>
        <v>0</v>
      </c>
      <c r="E50" s="108">
        <f t="shared" si="55"/>
        <v>0</v>
      </c>
      <c r="F50" s="108">
        <f t="shared" si="72"/>
        <v>0</v>
      </c>
      <c r="G50" s="108">
        <f t="shared" si="73"/>
        <v>0</v>
      </c>
      <c r="H50" s="108">
        <f t="shared" si="74"/>
        <v>0</v>
      </c>
      <c r="I50" s="108">
        <f t="shared" si="75"/>
        <v>0</v>
      </c>
      <c r="J50" s="108">
        <f t="shared" si="119"/>
        <v>0</v>
      </c>
      <c r="K50" s="108"/>
      <c r="L50" s="108"/>
      <c r="M50" s="108"/>
      <c r="N50" s="108"/>
      <c r="O50" s="108">
        <f t="shared" si="120"/>
        <v>0</v>
      </c>
      <c r="P50" s="108"/>
      <c r="Q50" s="108"/>
      <c r="R50" s="108"/>
      <c r="S50" s="108"/>
      <c r="T50" s="108">
        <f t="shared" si="121"/>
        <v>0</v>
      </c>
      <c r="U50" s="108"/>
      <c r="V50" s="108"/>
      <c r="W50" s="108"/>
      <c r="X50" s="108"/>
      <c r="Y50" s="108">
        <f t="shared" si="122"/>
        <v>0</v>
      </c>
      <c r="Z50" s="108"/>
      <c r="AA50" s="108"/>
      <c r="AB50" s="108"/>
      <c r="AC50" s="108">
        <f>'10'!P95</f>
        <v>0</v>
      </c>
      <c r="AD50" s="108">
        <f>'12'!H49</f>
        <v>0</v>
      </c>
      <c r="AE50" s="108">
        <f t="shared" si="61"/>
        <v>0</v>
      </c>
      <c r="AF50" s="108">
        <f t="shared" si="76"/>
        <v>0</v>
      </c>
      <c r="AG50" s="108">
        <f t="shared" si="77"/>
        <v>0</v>
      </c>
      <c r="AH50" s="108">
        <f t="shared" si="78"/>
        <v>0</v>
      </c>
      <c r="AI50" s="108">
        <f t="shared" si="79"/>
        <v>0</v>
      </c>
      <c r="AJ50" s="134">
        <f t="shared" si="62"/>
        <v>0</v>
      </c>
      <c r="AK50" s="108">
        <f t="shared" si="63"/>
        <v>0</v>
      </c>
      <c r="AL50" s="108">
        <f t="shared" si="80"/>
        <v>0</v>
      </c>
      <c r="AM50" s="108">
        <f t="shared" si="81"/>
        <v>0</v>
      </c>
      <c r="AN50" s="108">
        <f t="shared" si="82"/>
        <v>0</v>
      </c>
      <c r="AO50" s="134">
        <f t="shared" si="123"/>
        <v>0</v>
      </c>
      <c r="AP50" s="108">
        <f t="shared" si="65"/>
        <v>0</v>
      </c>
      <c r="AQ50" s="108">
        <f t="shared" si="66"/>
        <v>0</v>
      </c>
      <c r="AR50" s="108">
        <f t="shared" si="67"/>
        <v>0</v>
      </c>
      <c r="AS50" s="108">
        <f t="shared" si="68"/>
        <v>0</v>
      </c>
      <c r="AT50" s="134">
        <f t="shared" si="124"/>
        <v>0</v>
      </c>
      <c r="AU50" s="108">
        <f t="shared" si="70"/>
        <v>0</v>
      </c>
      <c r="AV50" s="108">
        <f t="shared" si="83"/>
        <v>0</v>
      </c>
      <c r="AW50" s="108">
        <f t="shared" si="84"/>
        <v>0</v>
      </c>
      <c r="AX50" s="108">
        <f t="shared" si="85"/>
        <v>0</v>
      </c>
      <c r="AY50" s="134">
        <f t="shared" si="125"/>
        <v>0</v>
      </c>
      <c r="AZ50" s="155">
        <f t="shared" si="51"/>
        <v>0</v>
      </c>
      <c r="BA50" s="155">
        <f t="shared" si="52"/>
        <v>0</v>
      </c>
      <c r="BB50" s="155">
        <f t="shared" si="53"/>
        <v>0</v>
      </c>
      <c r="BC50" s="155">
        <f t="shared" si="54"/>
        <v>0</v>
      </c>
      <c r="BD50" s="138"/>
    </row>
    <row r="51" spans="1:56" ht="21" x14ac:dyDescent="0.25">
      <c r="A51" s="132" t="str">
        <f>'10'!A50</f>
        <v>1.2.2.1.17</v>
      </c>
      <c r="B51" s="133" t="str">
        <f>'10'!B50</f>
        <v>Установка КТП взамен существующей ТП-345 с переводом нагрузок</v>
      </c>
      <c r="C51" s="95" t="str">
        <f>'10'!C50</f>
        <v>O</v>
      </c>
      <c r="D51" s="155">
        <f>'10'!G50</f>
        <v>0</v>
      </c>
      <c r="E51" s="108">
        <f t="shared" si="55"/>
        <v>0</v>
      </c>
      <c r="F51" s="108">
        <f t="shared" si="72"/>
        <v>0</v>
      </c>
      <c r="G51" s="108">
        <f t="shared" si="73"/>
        <v>0</v>
      </c>
      <c r="H51" s="108">
        <f t="shared" si="74"/>
        <v>0</v>
      </c>
      <c r="I51" s="108">
        <f t="shared" si="75"/>
        <v>0</v>
      </c>
      <c r="J51" s="108">
        <f t="shared" si="119"/>
        <v>0</v>
      </c>
      <c r="K51" s="108"/>
      <c r="L51" s="108"/>
      <c r="M51" s="108"/>
      <c r="N51" s="108"/>
      <c r="O51" s="108">
        <f t="shared" si="120"/>
        <v>0</v>
      </c>
      <c r="P51" s="108"/>
      <c r="Q51" s="108"/>
      <c r="R51" s="108"/>
      <c r="S51" s="108"/>
      <c r="T51" s="108">
        <f t="shared" si="121"/>
        <v>0</v>
      </c>
      <c r="U51" s="108"/>
      <c r="V51" s="108"/>
      <c r="W51" s="108"/>
      <c r="X51" s="108"/>
      <c r="Y51" s="108">
        <f t="shared" si="122"/>
        <v>0</v>
      </c>
      <c r="Z51" s="108"/>
      <c r="AA51" s="108"/>
      <c r="AB51" s="108"/>
      <c r="AC51" s="108">
        <f>'10'!P96</f>
        <v>0</v>
      </c>
      <c r="AD51" s="108">
        <f>'12'!H50</f>
        <v>0</v>
      </c>
      <c r="AE51" s="108">
        <f t="shared" si="61"/>
        <v>0</v>
      </c>
      <c r="AF51" s="108">
        <f t="shared" si="76"/>
        <v>0</v>
      </c>
      <c r="AG51" s="108">
        <f t="shared" si="77"/>
        <v>0</v>
      </c>
      <c r="AH51" s="108">
        <f t="shared" si="78"/>
        <v>0</v>
      </c>
      <c r="AI51" s="108">
        <f t="shared" si="79"/>
        <v>0</v>
      </c>
      <c r="AJ51" s="134">
        <f t="shared" si="62"/>
        <v>0</v>
      </c>
      <c r="AK51" s="108">
        <f t="shared" si="63"/>
        <v>0</v>
      </c>
      <c r="AL51" s="108">
        <f t="shared" si="80"/>
        <v>0</v>
      </c>
      <c r="AM51" s="108">
        <f t="shared" si="81"/>
        <v>0</v>
      </c>
      <c r="AN51" s="108">
        <f t="shared" si="82"/>
        <v>0</v>
      </c>
      <c r="AO51" s="134">
        <f t="shared" si="123"/>
        <v>0</v>
      </c>
      <c r="AP51" s="108">
        <f t="shared" si="65"/>
        <v>0</v>
      </c>
      <c r="AQ51" s="108">
        <f t="shared" si="66"/>
        <v>0</v>
      </c>
      <c r="AR51" s="108">
        <f t="shared" si="67"/>
        <v>0</v>
      </c>
      <c r="AS51" s="108">
        <f t="shared" si="68"/>
        <v>0</v>
      </c>
      <c r="AT51" s="134">
        <f t="shared" si="124"/>
        <v>0</v>
      </c>
      <c r="AU51" s="108">
        <f t="shared" si="70"/>
        <v>0</v>
      </c>
      <c r="AV51" s="108">
        <f t="shared" si="83"/>
        <v>0</v>
      </c>
      <c r="AW51" s="108">
        <f t="shared" si="84"/>
        <v>0</v>
      </c>
      <c r="AX51" s="108">
        <f t="shared" si="85"/>
        <v>0</v>
      </c>
      <c r="AY51" s="134">
        <f t="shared" si="125"/>
        <v>0</v>
      </c>
      <c r="AZ51" s="155">
        <f t="shared" si="51"/>
        <v>0</v>
      </c>
      <c r="BA51" s="155">
        <f t="shared" si="52"/>
        <v>0</v>
      </c>
      <c r="BB51" s="155">
        <f t="shared" si="53"/>
        <v>0</v>
      </c>
      <c r="BC51" s="155">
        <f t="shared" si="54"/>
        <v>0</v>
      </c>
      <c r="BD51" s="138"/>
    </row>
    <row r="52" spans="1:56" ht="21" x14ac:dyDescent="0.25">
      <c r="A52" s="132" t="str">
        <f>'10'!A51</f>
        <v>1.2.2.1.18</v>
      </c>
      <c r="B52" s="133" t="str">
        <f>'10'!B51</f>
        <v>Реконструкция ТП-25 с заменой оборудования РУ-6кВ и переводом нагрузок</v>
      </c>
      <c r="C52" s="95" t="str">
        <f>'10'!C51</f>
        <v>O</v>
      </c>
      <c r="D52" s="155">
        <f>'10'!G51</f>
        <v>0</v>
      </c>
      <c r="E52" s="108">
        <f t="shared" si="55"/>
        <v>0</v>
      </c>
      <c r="F52" s="108">
        <f t="shared" si="72"/>
        <v>0</v>
      </c>
      <c r="G52" s="108">
        <f t="shared" si="73"/>
        <v>0</v>
      </c>
      <c r="H52" s="108">
        <f t="shared" si="74"/>
        <v>0</v>
      </c>
      <c r="I52" s="108">
        <f t="shared" si="75"/>
        <v>0</v>
      </c>
      <c r="J52" s="108">
        <f t="shared" si="119"/>
        <v>0</v>
      </c>
      <c r="K52" s="108"/>
      <c r="L52" s="108"/>
      <c r="M52" s="108"/>
      <c r="N52" s="108"/>
      <c r="O52" s="108">
        <f t="shared" si="120"/>
        <v>0</v>
      </c>
      <c r="P52" s="108"/>
      <c r="Q52" s="108"/>
      <c r="R52" s="108"/>
      <c r="S52" s="108"/>
      <c r="T52" s="108">
        <f t="shared" si="121"/>
        <v>0</v>
      </c>
      <c r="U52" s="108"/>
      <c r="V52" s="108"/>
      <c r="W52" s="108"/>
      <c r="X52" s="108"/>
      <c r="Y52" s="108">
        <f t="shared" si="122"/>
        <v>0</v>
      </c>
      <c r="Z52" s="108"/>
      <c r="AA52" s="108"/>
      <c r="AB52" s="108"/>
      <c r="AC52" s="108">
        <f>'10'!P97</f>
        <v>0</v>
      </c>
      <c r="AD52" s="108">
        <f>'12'!H51</f>
        <v>0</v>
      </c>
      <c r="AE52" s="108">
        <f t="shared" si="61"/>
        <v>0</v>
      </c>
      <c r="AF52" s="108">
        <f t="shared" si="76"/>
        <v>0</v>
      </c>
      <c r="AG52" s="108">
        <f t="shared" si="77"/>
        <v>0</v>
      </c>
      <c r="AH52" s="108">
        <f t="shared" si="78"/>
        <v>0</v>
      </c>
      <c r="AI52" s="108">
        <f t="shared" si="79"/>
        <v>0</v>
      </c>
      <c r="AJ52" s="134">
        <f t="shared" si="62"/>
        <v>0</v>
      </c>
      <c r="AK52" s="108">
        <f t="shared" si="63"/>
        <v>0</v>
      </c>
      <c r="AL52" s="108">
        <f t="shared" si="80"/>
        <v>0</v>
      </c>
      <c r="AM52" s="108">
        <f t="shared" si="81"/>
        <v>0</v>
      </c>
      <c r="AN52" s="108">
        <f t="shared" si="82"/>
        <v>0</v>
      </c>
      <c r="AO52" s="134">
        <f t="shared" si="123"/>
        <v>0</v>
      </c>
      <c r="AP52" s="108">
        <f t="shared" si="65"/>
        <v>0</v>
      </c>
      <c r="AQ52" s="108">
        <f t="shared" si="66"/>
        <v>0</v>
      </c>
      <c r="AR52" s="108">
        <f t="shared" si="67"/>
        <v>0</v>
      </c>
      <c r="AS52" s="108">
        <f t="shared" si="68"/>
        <v>0</v>
      </c>
      <c r="AT52" s="134">
        <f t="shared" si="124"/>
        <v>0</v>
      </c>
      <c r="AU52" s="108">
        <f t="shared" si="70"/>
        <v>0</v>
      </c>
      <c r="AV52" s="108">
        <f t="shared" si="83"/>
        <v>0</v>
      </c>
      <c r="AW52" s="108">
        <f t="shared" si="84"/>
        <v>0</v>
      </c>
      <c r="AX52" s="108">
        <f t="shared" si="85"/>
        <v>0</v>
      </c>
      <c r="AY52" s="134">
        <f t="shared" si="125"/>
        <v>0</v>
      </c>
      <c r="AZ52" s="155">
        <f t="shared" si="51"/>
        <v>0</v>
      </c>
      <c r="BA52" s="155">
        <f t="shared" si="52"/>
        <v>0</v>
      </c>
      <c r="BB52" s="155">
        <f t="shared" si="53"/>
        <v>0</v>
      </c>
      <c r="BC52" s="155">
        <f t="shared" si="54"/>
        <v>0</v>
      </c>
      <c r="BD52" s="138"/>
    </row>
    <row r="53" spans="1:56" ht="21" x14ac:dyDescent="0.25">
      <c r="A53" s="132" t="str">
        <f>'10'!A52</f>
        <v>1.2.2.1.19</v>
      </c>
      <c r="B53" s="133" t="str">
        <f>'10'!B52</f>
        <v>Замена оборудования РУ-6кВ ТП-55 с переводом нагрузок</v>
      </c>
      <c r="C53" s="95" t="str">
        <f>'10'!C52</f>
        <v>O</v>
      </c>
      <c r="D53" s="155">
        <f>'10'!G52</f>
        <v>0</v>
      </c>
      <c r="E53" s="108">
        <f t="shared" si="55"/>
        <v>0</v>
      </c>
      <c r="F53" s="108">
        <f t="shared" si="72"/>
        <v>0</v>
      </c>
      <c r="G53" s="108">
        <f t="shared" si="73"/>
        <v>0</v>
      </c>
      <c r="H53" s="108">
        <f t="shared" si="74"/>
        <v>0</v>
      </c>
      <c r="I53" s="108">
        <f t="shared" si="75"/>
        <v>0</v>
      </c>
      <c r="J53" s="108">
        <f t="shared" si="119"/>
        <v>0</v>
      </c>
      <c r="K53" s="108"/>
      <c r="L53" s="108"/>
      <c r="M53" s="108"/>
      <c r="N53" s="108"/>
      <c r="O53" s="108">
        <f t="shared" si="120"/>
        <v>0</v>
      </c>
      <c r="P53" s="108"/>
      <c r="Q53" s="108"/>
      <c r="R53" s="108"/>
      <c r="S53" s="108"/>
      <c r="T53" s="108">
        <f t="shared" si="121"/>
        <v>0</v>
      </c>
      <c r="U53" s="108"/>
      <c r="V53" s="108"/>
      <c r="W53" s="108"/>
      <c r="X53" s="108"/>
      <c r="Y53" s="108">
        <f t="shared" si="122"/>
        <v>0</v>
      </c>
      <c r="Z53" s="108"/>
      <c r="AA53" s="108"/>
      <c r="AB53" s="108"/>
      <c r="AC53" s="108">
        <f>'10'!P98</f>
        <v>0</v>
      </c>
      <c r="AD53" s="108">
        <f>'12'!H52</f>
        <v>0</v>
      </c>
      <c r="AE53" s="108">
        <f t="shared" si="61"/>
        <v>0</v>
      </c>
      <c r="AF53" s="108">
        <f t="shared" si="76"/>
        <v>0</v>
      </c>
      <c r="AG53" s="108">
        <f t="shared" si="77"/>
        <v>0</v>
      </c>
      <c r="AH53" s="108">
        <f t="shared" si="78"/>
        <v>0</v>
      </c>
      <c r="AI53" s="108">
        <f t="shared" si="79"/>
        <v>0</v>
      </c>
      <c r="AJ53" s="134">
        <f t="shared" si="62"/>
        <v>0</v>
      </c>
      <c r="AK53" s="108">
        <f t="shared" si="63"/>
        <v>0</v>
      </c>
      <c r="AL53" s="108">
        <f t="shared" si="80"/>
        <v>0</v>
      </c>
      <c r="AM53" s="108">
        <f t="shared" si="81"/>
        <v>0</v>
      </c>
      <c r="AN53" s="108">
        <f t="shared" si="82"/>
        <v>0</v>
      </c>
      <c r="AO53" s="134">
        <f t="shared" si="123"/>
        <v>0</v>
      </c>
      <c r="AP53" s="108">
        <f t="shared" si="65"/>
        <v>0</v>
      </c>
      <c r="AQ53" s="108">
        <f t="shared" si="66"/>
        <v>0</v>
      </c>
      <c r="AR53" s="108">
        <f t="shared" si="67"/>
        <v>0</v>
      </c>
      <c r="AS53" s="108">
        <f t="shared" si="68"/>
        <v>0</v>
      </c>
      <c r="AT53" s="134">
        <f t="shared" si="124"/>
        <v>0</v>
      </c>
      <c r="AU53" s="108">
        <f t="shared" si="70"/>
        <v>0</v>
      </c>
      <c r="AV53" s="108">
        <f t="shared" si="83"/>
        <v>0</v>
      </c>
      <c r="AW53" s="108">
        <f t="shared" si="84"/>
        <v>0</v>
      </c>
      <c r="AX53" s="108">
        <f t="shared" si="85"/>
        <v>0</v>
      </c>
      <c r="AY53" s="134">
        <f t="shared" si="125"/>
        <v>0</v>
      </c>
      <c r="AZ53" s="155">
        <f t="shared" si="51"/>
        <v>0</v>
      </c>
      <c r="BA53" s="155">
        <f t="shared" si="52"/>
        <v>0</v>
      </c>
      <c r="BB53" s="155">
        <f t="shared" si="53"/>
        <v>0</v>
      </c>
      <c r="BC53" s="155">
        <f t="shared" si="54"/>
        <v>0</v>
      </c>
      <c r="BD53" s="138"/>
    </row>
    <row r="54" spans="1:56" ht="21" x14ac:dyDescent="0.25">
      <c r="A54" s="132" t="str">
        <f>'10'!A53</f>
        <v>1.2.2.1.20</v>
      </c>
      <c r="B54" s="133" t="str">
        <f>'10'!B53</f>
        <v>Замена оборудования ОРУ-35кВ секции №2 ГПП-1</v>
      </c>
      <c r="C54" s="95" t="str">
        <f>'10'!C53</f>
        <v>O</v>
      </c>
      <c r="D54" s="155">
        <f>'10'!G53</f>
        <v>0</v>
      </c>
      <c r="E54" s="108">
        <f t="shared" si="55"/>
        <v>0</v>
      </c>
      <c r="F54" s="108">
        <f t="shared" si="72"/>
        <v>0</v>
      </c>
      <c r="G54" s="108">
        <f t="shared" si="73"/>
        <v>0</v>
      </c>
      <c r="H54" s="108">
        <f t="shared" si="74"/>
        <v>0</v>
      </c>
      <c r="I54" s="108">
        <f t="shared" si="75"/>
        <v>0</v>
      </c>
      <c r="J54" s="108">
        <f t="shared" si="119"/>
        <v>0</v>
      </c>
      <c r="K54" s="108"/>
      <c r="L54" s="108"/>
      <c r="M54" s="108"/>
      <c r="N54" s="108"/>
      <c r="O54" s="108">
        <f t="shared" si="120"/>
        <v>0</v>
      </c>
      <c r="P54" s="108"/>
      <c r="Q54" s="108"/>
      <c r="R54" s="108"/>
      <c r="S54" s="108"/>
      <c r="T54" s="108">
        <f t="shared" si="121"/>
        <v>0</v>
      </c>
      <c r="U54" s="108"/>
      <c r="V54" s="108"/>
      <c r="W54" s="108"/>
      <c r="X54" s="108"/>
      <c r="Y54" s="108">
        <f t="shared" si="122"/>
        <v>0</v>
      </c>
      <c r="Z54" s="108"/>
      <c r="AA54" s="108"/>
      <c r="AB54" s="108"/>
      <c r="AC54" s="108">
        <f>'10'!P99</f>
        <v>0</v>
      </c>
      <c r="AD54" s="108">
        <f>'12'!H53</f>
        <v>0</v>
      </c>
      <c r="AE54" s="108">
        <f t="shared" si="61"/>
        <v>0</v>
      </c>
      <c r="AF54" s="108">
        <f t="shared" si="76"/>
        <v>0</v>
      </c>
      <c r="AG54" s="108">
        <f t="shared" si="77"/>
        <v>0</v>
      </c>
      <c r="AH54" s="108">
        <f t="shared" si="78"/>
        <v>0</v>
      </c>
      <c r="AI54" s="108">
        <f t="shared" si="79"/>
        <v>0</v>
      </c>
      <c r="AJ54" s="134">
        <f t="shared" si="62"/>
        <v>0</v>
      </c>
      <c r="AK54" s="108">
        <f t="shared" si="63"/>
        <v>0</v>
      </c>
      <c r="AL54" s="108">
        <f t="shared" si="80"/>
        <v>0</v>
      </c>
      <c r="AM54" s="108">
        <f t="shared" si="81"/>
        <v>0</v>
      </c>
      <c r="AN54" s="108">
        <f t="shared" si="82"/>
        <v>0</v>
      </c>
      <c r="AO54" s="134">
        <f t="shared" si="123"/>
        <v>0</v>
      </c>
      <c r="AP54" s="108">
        <f t="shared" si="65"/>
        <v>0</v>
      </c>
      <c r="AQ54" s="108">
        <f t="shared" si="66"/>
        <v>0</v>
      </c>
      <c r="AR54" s="108">
        <f t="shared" si="67"/>
        <v>0</v>
      </c>
      <c r="AS54" s="108">
        <f t="shared" si="68"/>
        <v>0</v>
      </c>
      <c r="AT54" s="134">
        <f t="shared" si="124"/>
        <v>0</v>
      </c>
      <c r="AU54" s="108">
        <f t="shared" si="70"/>
        <v>0</v>
      </c>
      <c r="AV54" s="108">
        <f t="shared" si="83"/>
        <v>0</v>
      </c>
      <c r="AW54" s="108">
        <f t="shared" si="84"/>
        <v>0</v>
      </c>
      <c r="AX54" s="108">
        <f t="shared" si="85"/>
        <v>0</v>
      </c>
      <c r="AY54" s="134">
        <f t="shared" si="125"/>
        <v>0</v>
      </c>
      <c r="AZ54" s="155">
        <f t="shared" si="51"/>
        <v>0</v>
      </c>
      <c r="BA54" s="155">
        <f t="shared" si="52"/>
        <v>0</v>
      </c>
      <c r="BB54" s="155">
        <f t="shared" si="53"/>
        <v>0</v>
      </c>
      <c r="BC54" s="155">
        <f t="shared" si="54"/>
        <v>0</v>
      </c>
      <c r="BD54" s="138"/>
    </row>
    <row r="55" spans="1:56" ht="21" x14ac:dyDescent="0.25">
      <c r="A55" s="132" t="str">
        <f>'10'!A54</f>
        <v>1.2.2.1.21</v>
      </c>
      <c r="B55" s="133" t="str">
        <f>'10'!B54</f>
        <v>Реконструкция ТП-372 с заменой оборудования и переводом нагрузок</v>
      </c>
      <c r="C55" s="95" t="str">
        <f>'10'!C54</f>
        <v>O</v>
      </c>
      <c r="D55" s="155">
        <f>'10'!G54</f>
        <v>0</v>
      </c>
      <c r="E55" s="108">
        <f t="shared" si="55"/>
        <v>0</v>
      </c>
      <c r="F55" s="108">
        <f t="shared" si="72"/>
        <v>0</v>
      </c>
      <c r="G55" s="108">
        <f t="shared" si="73"/>
        <v>0</v>
      </c>
      <c r="H55" s="108">
        <f t="shared" si="74"/>
        <v>0</v>
      </c>
      <c r="I55" s="108">
        <f t="shared" si="75"/>
        <v>0</v>
      </c>
      <c r="J55" s="108">
        <f t="shared" si="119"/>
        <v>0</v>
      </c>
      <c r="K55" s="108"/>
      <c r="L55" s="108"/>
      <c r="M55" s="108"/>
      <c r="N55" s="108"/>
      <c r="O55" s="108">
        <f t="shared" si="120"/>
        <v>0</v>
      </c>
      <c r="P55" s="108"/>
      <c r="Q55" s="108"/>
      <c r="R55" s="108"/>
      <c r="S55" s="108"/>
      <c r="T55" s="108">
        <f t="shared" si="121"/>
        <v>0</v>
      </c>
      <c r="U55" s="108"/>
      <c r="V55" s="108"/>
      <c r="W55" s="108"/>
      <c r="X55" s="108"/>
      <c r="Y55" s="108">
        <f t="shared" si="122"/>
        <v>0</v>
      </c>
      <c r="Z55" s="108"/>
      <c r="AA55" s="108"/>
      <c r="AB55" s="108"/>
      <c r="AC55" s="108">
        <f>'10'!P100</f>
        <v>0</v>
      </c>
      <c r="AD55" s="108">
        <f>'12'!H54</f>
        <v>0</v>
      </c>
      <c r="AE55" s="108">
        <f t="shared" si="61"/>
        <v>0</v>
      </c>
      <c r="AF55" s="108">
        <f t="shared" si="76"/>
        <v>0</v>
      </c>
      <c r="AG55" s="108">
        <f t="shared" si="77"/>
        <v>0</v>
      </c>
      <c r="AH55" s="108">
        <f t="shared" si="78"/>
        <v>0</v>
      </c>
      <c r="AI55" s="108">
        <f t="shared" si="79"/>
        <v>0</v>
      </c>
      <c r="AJ55" s="134">
        <f t="shared" si="62"/>
        <v>0</v>
      </c>
      <c r="AK55" s="108">
        <f t="shared" si="63"/>
        <v>0</v>
      </c>
      <c r="AL55" s="108">
        <f t="shared" si="80"/>
        <v>0</v>
      </c>
      <c r="AM55" s="108">
        <f t="shared" si="81"/>
        <v>0</v>
      </c>
      <c r="AN55" s="108">
        <f t="shared" si="82"/>
        <v>0</v>
      </c>
      <c r="AO55" s="134">
        <f t="shared" si="123"/>
        <v>0</v>
      </c>
      <c r="AP55" s="108">
        <f t="shared" si="65"/>
        <v>0</v>
      </c>
      <c r="AQ55" s="108">
        <f t="shared" si="66"/>
        <v>0</v>
      </c>
      <c r="AR55" s="108">
        <f t="shared" si="67"/>
        <v>0</v>
      </c>
      <c r="AS55" s="108">
        <f t="shared" si="68"/>
        <v>0</v>
      </c>
      <c r="AT55" s="134">
        <f t="shared" si="124"/>
        <v>0</v>
      </c>
      <c r="AU55" s="108">
        <f t="shared" si="70"/>
        <v>0</v>
      </c>
      <c r="AV55" s="108">
        <f t="shared" si="83"/>
        <v>0</v>
      </c>
      <c r="AW55" s="108">
        <f t="shared" si="84"/>
        <v>0</v>
      </c>
      <c r="AX55" s="108">
        <f t="shared" si="85"/>
        <v>0</v>
      </c>
      <c r="AY55" s="134">
        <f t="shared" si="125"/>
        <v>0</v>
      </c>
      <c r="AZ55" s="155">
        <f t="shared" si="51"/>
        <v>0</v>
      </c>
      <c r="BA55" s="155">
        <f t="shared" si="52"/>
        <v>0</v>
      </c>
      <c r="BB55" s="155">
        <f t="shared" si="53"/>
        <v>0</v>
      </c>
      <c r="BC55" s="155">
        <f t="shared" si="54"/>
        <v>0</v>
      </c>
      <c r="BD55" s="138"/>
    </row>
    <row r="56" spans="1:56" ht="21" x14ac:dyDescent="0.25">
      <c r="A56" s="132" t="str">
        <f>'10'!A55</f>
        <v>1.2.2.1.22</v>
      </c>
      <c r="B56" s="133" t="str">
        <f>'10'!B55</f>
        <v>Установка КТП взамен существующей КТП-150 с переводом нагрузок</v>
      </c>
      <c r="C56" s="95" t="str">
        <f>'10'!C55</f>
        <v>O</v>
      </c>
      <c r="D56" s="155">
        <f>'10'!G55</f>
        <v>0</v>
      </c>
      <c r="E56" s="108">
        <f t="shared" si="55"/>
        <v>0</v>
      </c>
      <c r="F56" s="108">
        <f t="shared" si="72"/>
        <v>0</v>
      </c>
      <c r="G56" s="108">
        <f t="shared" si="73"/>
        <v>0</v>
      </c>
      <c r="H56" s="108">
        <f t="shared" si="74"/>
        <v>0</v>
      </c>
      <c r="I56" s="108">
        <f t="shared" si="75"/>
        <v>0</v>
      </c>
      <c r="J56" s="108">
        <f t="shared" si="119"/>
        <v>0</v>
      </c>
      <c r="K56" s="108"/>
      <c r="L56" s="108"/>
      <c r="M56" s="108"/>
      <c r="N56" s="108"/>
      <c r="O56" s="108">
        <f t="shared" si="120"/>
        <v>0</v>
      </c>
      <c r="P56" s="108"/>
      <c r="Q56" s="108"/>
      <c r="R56" s="108"/>
      <c r="S56" s="108"/>
      <c r="T56" s="108">
        <f t="shared" si="121"/>
        <v>0</v>
      </c>
      <c r="U56" s="108"/>
      <c r="V56" s="108"/>
      <c r="W56" s="108"/>
      <c r="X56" s="108"/>
      <c r="Y56" s="108">
        <f t="shared" si="122"/>
        <v>0</v>
      </c>
      <c r="Z56" s="108"/>
      <c r="AA56" s="108"/>
      <c r="AB56" s="108"/>
      <c r="AC56" s="108">
        <f>'10'!P101</f>
        <v>0</v>
      </c>
      <c r="AD56" s="108">
        <f>'12'!H55</f>
        <v>0</v>
      </c>
      <c r="AE56" s="108">
        <f t="shared" si="61"/>
        <v>0</v>
      </c>
      <c r="AF56" s="108">
        <f t="shared" si="76"/>
        <v>0</v>
      </c>
      <c r="AG56" s="108">
        <f t="shared" si="77"/>
        <v>0</v>
      </c>
      <c r="AH56" s="108">
        <f t="shared" si="78"/>
        <v>0</v>
      </c>
      <c r="AI56" s="108">
        <f t="shared" si="79"/>
        <v>0</v>
      </c>
      <c r="AJ56" s="134">
        <f t="shared" si="62"/>
        <v>0</v>
      </c>
      <c r="AK56" s="108">
        <f t="shared" si="63"/>
        <v>0</v>
      </c>
      <c r="AL56" s="108">
        <f t="shared" si="80"/>
        <v>0</v>
      </c>
      <c r="AM56" s="108">
        <f t="shared" si="81"/>
        <v>0</v>
      </c>
      <c r="AN56" s="108">
        <f t="shared" si="82"/>
        <v>0</v>
      </c>
      <c r="AO56" s="134">
        <f t="shared" si="123"/>
        <v>0</v>
      </c>
      <c r="AP56" s="108">
        <f t="shared" si="65"/>
        <v>0</v>
      </c>
      <c r="AQ56" s="108">
        <f t="shared" si="66"/>
        <v>0</v>
      </c>
      <c r="AR56" s="108">
        <f t="shared" si="67"/>
        <v>0</v>
      </c>
      <c r="AS56" s="108">
        <f t="shared" si="68"/>
        <v>0</v>
      </c>
      <c r="AT56" s="134">
        <f t="shared" si="124"/>
        <v>0</v>
      </c>
      <c r="AU56" s="108">
        <f t="shared" si="70"/>
        <v>0</v>
      </c>
      <c r="AV56" s="108">
        <f t="shared" si="83"/>
        <v>0</v>
      </c>
      <c r="AW56" s="108">
        <f t="shared" si="84"/>
        <v>0</v>
      </c>
      <c r="AX56" s="108">
        <f t="shared" si="85"/>
        <v>0</v>
      </c>
      <c r="AY56" s="134">
        <f t="shared" si="125"/>
        <v>0</v>
      </c>
      <c r="AZ56" s="155">
        <f t="shared" si="51"/>
        <v>0</v>
      </c>
      <c r="BA56" s="155">
        <f t="shared" si="52"/>
        <v>0</v>
      </c>
      <c r="BB56" s="155">
        <f t="shared" si="53"/>
        <v>0</v>
      </c>
      <c r="BC56" s="155">
        <f t="shared" si="54"/>
        <v>0</v>
      </c>
      <c r="BD56" s="138"/>
    </row>
    <row r="57" spans="1:56" ht="21" x14ac:dyDescent="0.25">
      <c r="A57" s="132" t="str">
        <f>'10'!A56</f>
        <v>1.2.2.2</v>
      </c>
      <c r="B57" s="133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95" t="str">
        <f>'10'!C56</f>
        <v>M-O</v>
      </c>
      <c r="D57" s="155">
        <f>'10'!G56</f>
        <v>6.9275999999999991</v>
      </c>
      <c r="E57" s="108">
        <f t="shared" si="55"/>
        <v>3.6296696160000002</v>
      </c>
      <c r="F57" s="108">
        <f t="shared" si="72"/>
        <v>0</v>
      </c>
      <c r="G57" s="108">
        <f t="shared" si="73"/>
        <v>0</v>
      </c>
      <c r="H57" s="108">
        <f t="shared" si="74"/>
        <v>3.6296696160000002</v>
      </c>
      <c r="I57" s="108">
        <f t="shared" si="75"/>
        <v>0</v>
      </c>
      <c r="J57" s="108">
        <f t="shared" si="119"/>
        <v>3.183229656</v>
      </c>
      <c r="K57" s="108">
        <f t="shared" ref="K57:N57" si="126">K58</f>
        <v>0</v>
      </c>
      <c r="L57" s="108">
        <f t="shared" si="126"/>
        <v>0</v>
      </c>
      <c r="M57" s="108">
        <f>M58</f>
        <v>3.183229656</v>
      </c>
      <c r="N57" s="108">
        <f t="shared" si="126"/>
        <v>0</v>
      </c>
      <c r="O57" s="108">
        <f t="shared" si="120"/>
        <v>0.44643996000000002</v>
      </c>
      <c r="P57" s="108">
        <f t="shared" ref="P57" si="127">P58</f>
        <v>0</v>
      </c>
      <c r="Q57" s="108">
        <f t="shared" ref="Q57" si="128">Q58</f>
        <v>0</v>
      </c>
      <c r="R57" s="108">
        <f>R58</f>
        <v>0.44643996000000002</v>
      </c>
      <c r="S57" s="108">
        <f t="shared" ref="S57" si="129">S58</f>
        <v>0</v>
      </c>
      <c r="T57" s="108">
        <f t="shared" si="121"/>
        <v>0</v>
      </c>
      <c r="U57" s="108">
        <f t="shared" ref="U57" si="130">U58</f>
        <v>0</v>
      </c>
      <c r="V57" s="108">
        <f t="shared" ref="V57" si="131">V58</f>
        <v>0</v>
      </c>
      <c r="W57" s="108">
        <f>W58</f>
        <v>0</v>
      </c>
      <c r="X57" s="108">
        <f t="shared" ref="X57" si="132">X58</f>
        <v>0</v>
      </c>
      <c r="Y57" s="108">
        <f t="shared" si="122"/>
        <v>0</v>
      </c>
      <c r="Z57" s="108">
        <f t="shared" ref="Z57" si="133">Z58</f>
        <v>0</v>
      </c>
      <c r="AA57" s="108">
        <f t="shared" ref="AA57" si="134">AA58</f>
        <v>0</v>
      </c>
      <c r="AB57" s="108">
        <f>AB58</f>
        <v>0</v>
      </c>
      <c r="AC57" s="108">
        <f t="shared" ref="AC57" si="135">AC58</f>
        <v>0</v>
      </c>
      <c r="AD57" s="108">
        <f>'12'!H56</f>
        <v>5.7729999999999997</v>
      </c>
      <c r="AE57" s="108">
        <f t="shared" si="61"/>
        <v>3.0247246800000003</v>
      </c>
      <c r="AF57" s="108">
        <f t="shared" si="76"/>
        <v>0</v>
      </c>
      <c r="AG57" s="108">
        <f t="shared" si="77"/>
        <v>0</v>
      </c>
      <c r="AH57" s="108">
        <f t="shared" si="78"/>
        <v>3.0247246800000003</v>
      </c>
      <c r="AI57" s="108">
        <f t="shared" si="79"/>
        <v>0</v>
      </c>
      <c r="AJ57" s="134">
        <f t="shared" si="62"/>
        <v>2.6526913800000003</v>
      </c>
      <c r="AK57" s="108">
        <f t="shared" si="63"/>
        <v>0</v>
      </c>
      <c r="AL57" s="108">
        <f t="shared" si="80"/>
        <v>0</v>
      </c>
      <c r="AM57" s="108">
        <f t="shared" si="81"/>
        <v>2.6526913800000003</v>
      </c>
      <c r="AN57" s="108">
        <f t="shared" si="82"/>
        <v>0</v>
      </c>
      <c r="AO57" s="134">
        <f t="shared" si="123"/>
        <v>0.37203330000000001</v>
      </c>
      <c r="AP57" s="108">
        <f t="shared" si="65"/>
        <v>0</v>
      </c>
      <c r="AQ57" s="108">
        <f t="shared" si="66"/>
        <v>0</v>
      </c>
      <c r="AR57" s="108">
        <f t="shared" si="67"/>
        <v>0.37203330000000001</v>
      </c>
      <c r="AS57" s="108">
        <f t="shared" si="68"/>
        <v>0</v>
      </c>
      <c r="AT57" s="134">
        <f t="shared" si="124"/>
        <v>0</v>
      </c>
      <c r="AU57" s="108">
        <f t="shared" si="70"/>
        <v>0</v>
      </c>
      <c r="AV57" s="108">
        <f t="shared" si="83"/>
        <v>0</v>
      </c>
      <c r="AW57" s="108">
        <f t="shared" si="84"/>
        <v>0</v>
      </c>
      <c r="AX57" s="108">
        <f t="shared" si="85"/>
        <v>0</v>
      </c>
      <c r="AY57" s="134">
        <f t="shared" si="125"/>
        <v>0</v>
      </c>
      <c r="AZ57" s="155">
        <f t="shared" si="51"/>
        <v>0</v>
      </c>
      <c r="BA57" s="155">
        <f t="shared" si="52"/>
        <v>0</v>
      </c>
      <c r="BB57" s="155">
        <f t="shared" si="53"/>
        <v>0</v>
      </c>
      <c r="BC57" s="155">
        <f t="shared" si="54"/>
        <v>0</v>
      </c>
      <c r="BD57" s="138"/>
    </row>
    <row r="58" spans="1:56" ht="21" x14ac:dyDescent="0.25">
      <c r="A58" s="132" t="str">
        <f>'10'!A57</f>
        <v>1.2.2.2.1</v>
      </c>
      <c r="B58" s="133" t="str">
        <f>'10'!B57</f>
        <v>Замена силовых трансформаторов со сроком службы 30 и более лет</v>
      </c>
      <c r="C58" s="95" t="str">
        <f>'10'!C57</f>
        <v>M-O</v>
      </c>
      <c r="D58" s="155">
        <f>'10'!G57</f>
        <v>6.9275999999999991</v>
      </c>
      <c r="E58" s="108">
        <f t="shared" si="55"/>
        <v>3.6296696160000002</v>
      </c>
      <c r="F58" s="108">
        <f t="shared" si="72"/>
        <v>0</v>
      </c>
      <c r="G58" s="108">
        <f t="shared" si="73"/>
        <v>0</v>
      </c>
      <c r="H58" s="108">
        <f t="shared" si="74"/>
        <v>3.6296696160000002</v>
      </c>
      <c r="I58" s="108">
        <f t="shared" si="75"/>
        <v>0</v>
      </c>
      <c r="J58" s="108">
        <f t="shared" si="119"/>
        <v>3.183229656</v>
      </c>
      <c r="K58" s="108"/>
      <c r="L58" s="108"/>
      <c r="M58" s="108">
        <f>'10'!J57</f>
        <v>3.183229656</v>
      </c>
      <c r="N58" s="108"/>
      <c r="O58" s="108">
        <f t="shared" si="120"/>
        <v>0.44643996000000002</v>
      </c>
      <c r="P58" s="108"/>
      <c r="Q58" s="108"/>
      <c r="R58" s="108">
        <f>'10'!L57</f>
        <v>0.44643996000000002</v>
      </c>
      <c r="S58" s="108"/>
      <c r="T58" s="108">
        <f t="shared" si="121"/>
        <v>0</v>
      </c>
      <c r="U58" s="108"/>
      <c r="V58" s="108"/>
      <c r="W58" s="108"/>
      <c r="X58" s="108"/>
      <c r="Y58" s="108">
        <f t="shared" si="122"/>
        <v>0</v>
      </c>
      <c r="Z58" s="108"/>
      <c r="AA58" s="108"/>
      <c r="AB58" s="108"/>
      <c r="AC58" s="108">
        <f>'10'!P103</f>
        <v>0</v>
      </c>
      <c r="AD58" s="108">
        <f>'12'!H57</f>
        <v>5.7729999999999997</v>
      </c>
      <c r="AE58" s="108">
        <f t="shared" si="61"/>
        <v>3.0247246800000003</v>
      </c>
      <c r="AF58" s="108">
        <f t="shared" si="76"/>
        <v>0</v>
      </c>
      <c r="AG58" s="108">
        <f t="shared" si="77"/>
        <v>0</v>
      </c>
      <c r="AH58" s="108">
        <f t="shared" si="78"/>
        <v>3.0247246800000003</v>
      </c>
      <c r="AI58" s="108">
        <f t="shared" si="79"/>
        <v>0</v>
      </c>
      <c r="AJ58" s="134">
        <f t="shared" si="62"/>
        <v>2.6526913800000003</v>
      </c>
      <c r="AK58" s="108">
        <f t="shared" si="63"/>
        <v>0</v>
      </c>
      <c r="AL58" s="108">
        <f t="shared" si="80"/>
        <v>0</v>
      </c>
      <c r="AM58" s="108">
        <f t="shared" si="81"/>
        <v>2.6526913800000003</v>
      </c>
      <c r="AN58" s="108">
        <f t="shared" si="82"/>
        <v>0</v>
      </c>
      <c r="AO58" s="134">
        <f t="shared" si="123"/>
        <v>0.37203330000000001</v>
      </c>
      <c r="AP58" s="108">
        <f t="shared" si="65"/>
        <v>0</v>
      </c>
      <c r="AQ58" s="108">
        <f t="shared" si="66"/>
        <v>0</v>
      </c>
      <c r="AR58" s="108">
        <f t="shared" si="67"/>
        <v>0.37203330000000001</v>
      </c>
      <c r="AS58" s="108">
        <f t="shared" si="68"/>
        <v>0</v>
      </c>
      <c r="AT58" s="134">
        <f t="shared" si="124"/>
        <v>0</v>
      </c>
      <c r="AU58" s="108">
        <f t="shared" si="70"/>
        <v>0</v>
      </c>
      <c r="AV58" s="108">
        <f t="shared" si="83"/>
        <v>0</v>
      </c>
      <c r="AW58" s="108">
        <f t="shared" si="84"/>
        <v>0</v>
      </c>
      <c r="AX58" s="108">
        <f t="shared" si="85"/>
        <v>0</v>
      </c>
      <c r="AY58" s="134">
        <f t="shared" si="125"/>
        <v>0</v>
      </c>
      <c r="AZ58" s="155">
        <f t="shared" si="51"/>
        <v>0</v>
      </c>
      <c r="BA58" s="155">
        <f t="shared" si="52"/>
        <v>0</v>
      </c>
      <c r="BB58" s="155">
        <f t="shared" si="53"/>
        <v>0</v>
      </c>
      <c r="BC58" s="155">
        <f t="shared" si="54"/>
        <v>0</v>
      </c>
      <c r="BD58" s="138"/>
    </row>
    <row r="59" spans="1:56" ht="21" x14ac:dyDescent="0.25">
      <c r="A59" s="132" t="str">
        <f>'10'!A58</f>
        <v>1.2.3.</v>
      </c>
      <c r="B59" s="133" t="str">
        <f>'10'!B58</f>
        <v>Реконструкция, модернизация, техническое перевооружение линий электропередачи, всего, в том числе:</v>
      </c>
      <c r="C59" s="95" t="str">
        <f>'10'!C58</f>
        <v>N-O</v>
      </c>
      <c r="D59" s="155">
        <f>'10'!G58</f>
        <v>6.3028439999999994</v>
      </c>
      <c r="E59" s="108">
        <f t="shared" si="55"/>
        <v>0</v>
      </c>
      <c r="F59" s="108">
        <f t="shared" si="72"/>
        <v>0</v>
      </c>
      <c r="G59" s="108">
        <f t="shared" si="73"/>
        <v>0</v>
      </c>
      <c r="H59" s="108">
        <f t="shared" si="74"/>
        <v>0</v>
      </c>
      <c r="I59" s="108">
        <f t="shared" si="75"/>
        <v>0</v>
      </c>
      <c r="J59" s="108">
        <f t="shared" si="119"/>
        <v>0</v>
      </c>
      <c r="K59" s="108"/>
      <c r="L59" s="108"/>
      <c r="M59" s="108"/>
      <c r="N59" s="108"/>
      <c r="O59" s="108">
        <f t="shared" si="120"/>
        <v>0</v>
      </c>
      <c r="P59" s="108"/>
      <c r="Q59" s="108"/>
      <c r="R59" s="108"/>
      <c r="S59" s="108"/>
      <c r="T59" s="108">
        <f t="shared" si="121"/>
        <v>0</v>
      </c>
      <c r="U59" s="108"/>
      <c r="V59" s="108"/>
      <c r="W59" s="108"/>
      <c r="X59" s="108"/>
      <c r="Y59" s="108">
        <f t="shared" si="122"/>
        <v>0</v>
      </c>
      <c r="Z59" s="108"/>
      <c r="AA59" s="108"/>
      <c r="AB59" s="108"/>
      <c r="AC59" s="108">
        <f>'10'!P104</f>
        <v>0</v>
      </c>
      <c r="AD59" s="108">
        <f>'12'!H58</f>
        <v>5.2523699999999991</v>
      </c>
      <c r="AE59" s="108">
        <f t="shared" si="61"/>
        <v>0</v>
      </c>
      <c r="AF59" s="108">
        <f t="shared" si="76"/>
        <v>0</v>
      </c>
      <c r="AG59" s="108">
        <f t="shared" si="77"/>
        <v>0</v>
      </c>
      <c r="AH59" s="108">
        <f t="shared" si="78"/>
        <v>0</v>
      </c>
      <c r="AI59" s="108">
        <f t="shared" si="79"/>
        <v>0</v>
      </c>
      <c r="AJ59" s="134">
        <f t="shared" si="62"/>
        <v>0</v>
      </c>
      <c r="AK59" s="108">
        <f t="shared" si="63"/>
        <v>0</v>
      </c>
      <c r="AL59" s="108">
        <f t="shared" si="80"/>
        <v>0</v>
      </c>
      <c r="AM59" s="108">
        <f t="shared" si="81"/>
        <v>0</v>
      </c>
      <c r="AN59" s="108">
        <f t="shared" si="82"/>
        <v>0</v>
      </c>
      <c r="AO59" s="134">
        <f t="shared" si="123"/>
        <v>0</v>
      </c>
      <c r="AP59" s="108">
        <f t="shared" si="65"/>
        <v>0</v>
      </c>
      <c r="AQ59" s="108">
        <f t="shared" si="66"/>
        <v>0</v>
      </c>
      <c r="AR59" s="108">
        <f t="shared" si="67"/>
        <v>0</v>
      </c>
      <c r="AS59" s="108">
        <f t="shared" si="68"/>
        <v>0</v>
      </c>
      <c r="AT59" s="134">
        <f t="shared" si="124"/>
        <v>0</v>
      </c>
      <c r="AU59" s="108">
        <f t="shared" si="70"/>
        <v>0</v>
      </c>
      <c r="AV59" s="108">
        <f t="shared" si="83"/>
        <v>0</v>
      </c>
      <c r="AW59" s="108">
        <f t="shared" si="84"/>
        <v>0</v>
      </c>
      <c r="AX59" s="108">
        <f t="shared" si="85"/>
        <v>0</v>
      </c>
      <c r="AY59" s="134">
        <f t="shared" si="125"/>
        <v>0</v>
      </c>
      <c r="AZ59" s="155">
        <f t="shared" si="51"/>
        <v>0</v>
      </c>
      <c r="BA59" s="155">
        <f t="shared" si="52"/>
        <v>0</v>
      </c>
      <c r="BB59" s="155">
        <f t="shared" si="53"/>
        <v>0</v>
      </c>
      <c r="BC59" s="155">
        <f t="shared" si="54"/>
        <v>0</v>
      </c>
      <c r="BD59" s="138"/>
    </row>
    <row r="60" spans="1:56" ht="21" x14ac:dyDescent="0.25">
      <c r="A60" s="132" t="str">
        <f>'10'!A59</f>
        <v>1.2.3.1.</v>
      </c>
      <c r="B60" s="133" t="str">
        <f>'10'!B59</f>
        <v>Реконструкция линий электропередачи, всего, в том числе:</v>
      </c>
      <c r="C60" s="95" t="str">
        <f>'10'!C59</f>
        <v>N-O</v>
      </c>
      <c r="D60" s="155">
        <f>'10'!G59</f>
        <v>6.3028439999999994</v>
      </c>
      <c r="E60" s="108">
        <f t="shared" si="55"/>
        <v>0</v>
      </c>
      <c r="F60" s="108">
        <f t="shared" si="72"/>
        <v>0</v>
      </c>
      <c r="G60" s="108">
        <f t="shared" si="73"/>
        <v>0</v>
      </c>
      <c r="H60" s="108">
        <f t="shared" si="74"/>
        <v>0</v>
      </c>
      <c r="I60" s="108">
        <f t="shared" si="75"/>
        <v>0</v>
      </c>
      <c r="J60" s="108">
        <f t="shared" si="119"/>
        <v>0</v>
      </c>
      <c r="K60" s="108"/>
      <c r="L60" s="108"/>
      <c r="M60" s="108"/>
      <c r="N60" s="108"/>
      <c r="O60" s="108">
        <f t="shared" si="120"/>
        <v>0</v>
      </c>
      <c r="P60" s="108"/>
      <c r="Q60" s="108"/>
      <c r="R60" s="108"/>
      <c r="S60" s="108"/>
      <c r="T60" s="108">
        <f t="shared" si="121"/>
        <v>0</v>
      </c>
      <c r="U60" s="108"/>
      <c r="V60" s="108"/>
      <c r="W60" s="108"/>
      <c r="X60" s="108"/>
      <c r="Y60" s="108">
        <f t="shared" si="122"/>
        <v>0</v>
      </c>
      <c r="Z60" s="108"/>
      <c r="AA60" s="108"/>
      <c r="AB60" s="108"/>
      <c r="AC60" s="108">
        <f>'10'!P105</f>
        <v>0</v>
      </c>
      <c r="AD60" s="108">
        <f>'12'!H59</f>
        <v>5.2523699999999991</v>
      </c>
      <c r="AE60" s="108">
        <f t="shared" si="61"/>
        <v>0</v>
      </c>
      <c r="AF60" s="108">
        <f t="shared" si="76"/>
        <v>0</v>
      </c>
      <c r="AG60" s="108">
        <f t="shared" si="77"/>
        <v>0</v>
      </c>
      <c r="AH60" s="108">
        <f t="shared" si="78"/>
        <v>0</v>
      </c>
      <c r="AI60" s="108">
        <f t="shared" si="79"/>
        <v>0</v>
      </c>
      <c r="AJ60" s="134">
        <f t="shared" si="62"/>
        <v>0</v>
      </c>
      <c r="AK60" s="108">
        <f t="shared" si="63"/>
        <v>0</v>
      </c>
      <c r="AL60" s="108">
        <f t="shared" si="80"/>
        <v>0</v>
      </c>
      <c r="AM60" s="108">
        <f t="shared" si="81"/>
        <v>0</v>
      </c>
      <c r="AN60" s="108">
        <f t="shared" si="82"/>
        <v>0</v>
      </c>
      <c r="AO60" s="134">
        <f t="shared" si="123"/>
        <v>0</v>
      </c>
      <c r="AP60" s="108">
        <f t="shared" si="65"/>
        <v>0</v>
      </c>
      <c r="AQ60" s="108">
        <f t="shared" si="66"/>
        <v>0</v>
      </c>
      <c r="AR60" s="108">
        <f t="shared" si="67"/>
        <v>0</v>
      </c>
      <c r="AS60" s="108">
        <f t="shared" si="68"/>
        <v>0</v>
      </c>
      <c r="AT60" s="134">
        <f t="shared" si="124"/>
        <v>0</v>
      </c>
      <c r="AU60" s="108">
        <f t="shared" si="70"/>
        <v>0</v>
      </c>
      <c r="AV60" s="108">
        <f t="shared" si="83"/>
        <v>0</v>
      </c>
      <c r="AW60" s="108">
        <f t="shared" si="84"/>
        <v>0</v>
      </c>
      <c r="AX60" s="108">
        <f t="shared" si="85"/>
        <v>0</v>
      </c>
      <c r="AY60" s="134">
        <f t="shared" si="125"/>
        <v>0</v>
      </c>
      <c r="AZ60" s="155">
        <f t="shared" si="51"/>
        <v>0</v>
      </c>
      <c r="BA60" s="155">
        <f t="shared" si="52"/>
        <v>0</v>
      </c>
      <c r="BB60" s="155">
        <f t="shared" si="53"/>
        <v>0</v>
      </c>
      <c r="BC60" s="155">
        <f t="shared" si="54"/>
        <v>0</v>
      </c>
      <c r="BD60" s="138"/>
    </row>
    <row r="61" spans="1:56" ht="21" x14ac:dyDescent="0.25">
      <c r="A61" s="132" t="str">
        <f>'10'!A60</f>
        <v>1.2.3.1.1.</v>
      </c>
      <c r="B61" s="133" t="str">
        <f>'10'!B60</f>
        <v>Реконструкция КВЛ-6кВ ТП-95-ТП-26 путем замены участка ВЛ-6кВ на КЛ-6кВ, используя метод ГНБ</v>
      </c>
      <c r="C61" s="95" t="str">
        <f>'10'!C60</f>
        <v>N</v>
      </c>
      <c r="D61" s="155">
        <f>'10'!G60</f>
        <v>4.3847999999999994</v>
      </c>
      <c r="E61" s="108">
        <f t="shared" si="55"/>
        <v>0</v>
      </c>
      <c r="F61" s="108">
        <f t="shared" si="72"/>
        <v>0</v>
      </c>
      <c r="G61" s="108">
        <f t="shared" si="73"/>
        <v>0</v>
      </c>
      <c r="H61" s="108">
        <f t="shared" si="74"/>
        <v>0</v>
      </c>
      <c r="I61" s="108">
        <f t="shared" si="75"/>
        <v>0</v>
      </c>
      <c r="J61" s="108">
        <f t="shared" si="119"/>
        <v>0</v>
      </c>
      <c r="K61" s="108"/>
      <c r="L61" s="108"/>
      <c r="M61" s="108"/>
      <c r="N61" s="108"/>
      <c r="O61" s="108">
        <f t="shared" si="120"/>
        <v>0</v>
      </c>
      <c r="P61" s="108"/>
      <c r="Q61" s="108"/>
      <c r="R61" s="108"/>
      <c r="S61" s="108"/>
      <c r="T61" s="108">
        <f t="shared" si="121"/>
        <v>0</v>
      </c>
      <c r="U61" s="108"/>
      <c r="V61" s="108"/>
      <c r="W61" s="108"/>
      <c r="X61" s="108"/>
      <c r="Y61" s="108">
        <f t="shared" si="122"/>
        <v>0</v>
      </c>
      <c r="Z61" s="108"/>
      <c r="AA61" s="108"/>
      <c r="AB61" s="108"/>
      <c r="AC61" s="108">
        <f>'10'!P106</f>
        <v>0</v>
      </c>
      <c r="AD61" s="108">
        <f>'12'!H60</f>
        <v>3.6539999999999995</v>
      </c>
      <c r="AE61" s="108">
        <f t="shared" si="61"/>
        <v>0</v>
      </c>
      <c r="AF61" s="108">
        <f t="shared" si="76"/>
        <v>0</v>
      </c>
      <c r="AG61" s="108">
        <f t="shared" si="77"/>
        <v>0</v>
      </c>
      <c r="AH61" s="108">
        <f t="shared" si="78"/>
        <v>0</v>
      </c>
      <c r="AI61" s="108">
        <f t="shared" si="79"/>
        <v>0</v>
      </c>
      <c r="AJ61" s="134">
        <f t="shared" si="62"/>
        <v>0</v>
      </c>
      <c r="AK61" s="108">
        <f t="shared" si="63"/>
        <v>0</v>
      </c>
      <c r="AL61" s="108">
        <f t="shared" si="80"/>
        <v>0</v>
      </c>
      <c r="AM61" s="108">
        <f t="shared" si="81"/>
        <v>0</v>
      </c>
      <c r="AN61" s="108">
        <f t="shared" si="82"/>
        <v>0</v>
      </c>
      <c r="AO61" s="134">
        <f t="shared" si="123"/>
        <v>0</v>
      </c>
      <c r="AP61" s="108">
        <f t="shared" si="65"/>
        <v>0</v>
      </c>
      <c r="AQ61" s="108">
        <f t="shared" si="66"/>
        <v>0</v>
      </c>
      <c r="AR61" s="108">
        <f t="shared" si="67"/>
        <v>0</v>
      </c>
      <c r="AS61" s="108">
        <f t="shared" si="68"/>
        <v>0</v>
      </c>
      <c r="AT61" s="134">
        <f t="shared" si="124"/>
        <v>0</v>
      </c>
      <c r="AU61" s="108">
        <f t="shared" si="70"/>
        <v>0</v>
      </c>
      <c r="AV61" s="108">
        <f t="shared" si="83"/>
        <v>0</v>
      </c>
      <c r="AW61" s="108">
        <f t="shared" si="84"/>
        <v>0</v>
      </c>
      <c r="AX61" s="108">
        <f t="shared" si="85"/>
        <v>0</v>
      </c>
      <c r="AY61" s="134">
        <f t="shared" si="125"/>
        <v>0</v>
      </c>
      <c r="AZ61" s="155">
        <f t="shared" si="51"/>
        <v>0</v>
      </c>
      <c r="BA61" s="155">
        <f t="shared" si="52"/>
        <v>0</v>
      </c>
      <c r="BB61" s="155">
        <f t="shared" si="53"/>
        <v>0</v>
      </c>
      <c r="BC61" s="155">
        <f t="shared" si="54"/>
        <v>0</v>
      </c>
      <c r="BD61" s="138"/>
    </row>
    <row r="62" spans="1:56" ht="21" x14ac:dyDescent="0.25">
      <c r="A62" s="132" t="str">
        <f>'10'!A61</f>
        <v>1.2.3.1.2.</v>
      </c>
      <c r="B62" s="133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95" t="str">
        <f>'10'!C61</f>
        <v>N</v>
      </c>
      <c r="D62" s="155">
        <f>'10'!G61</f>
        <v>1.9180440000000001</v>
      </c>
      <c r="E62" s="108">
        <f t="shared" si="55"/>
        <v>0</v>
      </c>
      <c r="F62" s="108">
        <f t="shared" si="72"/>
        <v>0</v>
      </c>
      <c r="G62" s="108">
        <f t="shared" si="73"/>
        <v>0</v>
      </c>
      <c r="H62" s="108">
        <f t="shared" si="74"/>
        <v>0</v>
      </c>
      <c r="I62" s="108">
        <f t="shared" si="75"/>
        <v>0</v>
      </c>
      <c r="J62" s="108">
        <f t="shared" si="119"/>
        <v>0</v>
      </c>
      <c r="K62" s="108"/>
      <c r="L62" s="108"/>
      <c r="M62" s="108"/>
      <c r="N62" s="108"/>
      <c r="O62" s="108">
        <f t="shared" si="120"/>
        <v>0</v>
      </c>
      <c r="P62" s="108"/>
      <c r="Q62" s="108"/>
      <c r="R62" s="108"/>
      <c r="S62" s="108"/>
      <c r="T62" s="108">
        <f t="shared" si="121"/>
        <v>0</v>
      </c>
      <c r="U62" s="108"/>
      <c r="V62" s="108"/>
      <c r="W62" s="108"/>
      <c r="X62" s="108"/>
      <c r="Y62" s="108">
        <f t="shared" si="122"/>
        <v>0</v>
      </c>
      <c r="Z62" s="108"/>
      <c r="AA62" s="108"/>
      <c r="AB62" s="108"/>
      <c r="AC62" s="108">
        <f>'10'!P107</f>
        <v>0</v>
      </c>
      <c r="AD62" s="108">
        <f>'12'!H61</f>
        <v>1.5983700000000001</v>
      </c>
      <c r="AE62" s="108">
        <f t="shared" si="61"/>
        <v>0</v>
      </c>
      <c r="AF62" s="108">
        <f t="shared" si="76"/>
        <v>0</v>
      </c>
      <c r="AG62" s="108">
        <f t="shared" si="77"/>
        <v>0</v>
      </c>
      <c r="AH62" s="108">
        <f t="shared" si="78"/>
        <v>0</v>
      </c>
      <c r="AI62" s="108">
        <f t="shared" si="79"/>
        <v>0</v>
      </c>
      <c r="AJ62" s="134">
        <f t="shared" si="62"/>
        <v>0</v>
      </c>
      <c r="AK62" s="108">
        <f t="shared" si="63"/>
        <v>0</v>
      </c>
      <c r="AL62" s="108">
        <f t="shared" si="80"/>
        <v>0</v>
      </c>
      <c r="AM62" s="108">
        <f t="shared" si="81"/>
        <v>0</v>
      </c>
      <c r="AN62" s="108">
        <f t="shared" si="82"/>
        <v>0</v>
      </c>
      <c r="AO62" s="134">
        <f t="shared" si="123"/>
        <v>0</v>
      </c>
      <c r="AP62" s="108">
        <f t="shared" si="65"/>
        <v>0</v>
      </c>
      <c r="AQ62" s="108">
        <f t="shared" si="66"/>
        <v>0</v>
      </c>
      <c r="AR62" s="108">
        <f t="shared" si="67"/>
        <v>0</v>
      </c>
      <c r="AS62" s="108">
        <f t="shared" si="68"/>
        <v>0</v>
      </c>
      <c r="AT62" s="134">
        <f t="shared" si="124"/>
        <v>0</v>
      </c>
      <c r="AU62" s="108">
        <f t="shared" si="70"/>
        <v>0</v>
      </c>
      <c r="AV62" s="108">
        <f t="shared" si="83"/>
        <v>0</v>
      </c>
      <c r="AW62" s="108">
        <f t="shared" si="84"/>
        <v>0</v>
      </c>
      <c r="AX62" s="108">
        <f t="shared" si="85"/>
        <v>0</v>
      </c>
      <c r="AY62" s="134">
        <f t="shared" si="125"/>
        <v>0</v>
      </c>
      <c r="AZ62" s="155">
        <f t="shared" si="51"/>
        <v>0</v>
      </c>
      <c r="BA62" s="155">
        <f t="shared" si="52"/>
        <v>0</v>
      </c>
      <c r="BB62" s="155">
        <f t="shared" si="53"/>
        <v>0</v>
      </c>
      <c r="BC62" s="155">
        <f t="shared" si="54"/>
        <v>0</v>
      </c>
      <c r="BD62" s="138"/>
    </row>
    <row r="63" spans="1:56" ht="21" x14ac:dyDescent="0.25">
      <c r="A63" s="132" t="str">
        <f>'10'!A62</f>
        <v>1.2.3.1.3.</v>
      </c>
      <c r="B63" s="133" t="str">
        <f>'10'!B62</f>
        <v>Реконструкция ВЛ-6кВ ТП-112-ТП-166 с заменой провода и опор</v>
      </c>
      <c r="C63" s="95" t="str">
        <f>'10'!C62</f>
        <v>O</v>
      </c>
      <c r="D63" s="155">
        <f>'10'!G62</f>
        <v>0</v>
      </c>
      <c r="E63" s="108">
        <f t="shared" si="55"/>
        <v>0</v>
      </c>
      <c r="F63" s="108">
        <f t="shared" si="72"/>
        <v>0</v>
      </c>
      <c r="G63" s="108">
        <f t="shared" si="73"/>
        <v>0</v>
      </c>
      <c r="H63" s="108">
        <f t="shared" si="74"/>
        <v>0</v>
      </c>
      <c r="I63" s="108">
        <f t="shared" si="75"/>
        <v>0</v>
      </c>
      <c r="J63" s="108">
        <f t="shared" si="119"/>
        <v>0</v>
      </c>
      <c r="K63" s="108"/>
      <c r="L63" s="108"/>
      <c r="M63" s="108"/>
      <c r="N63" s="108"/>
      <c r="O63" s="108">
        <f t="shared" si="120"/>
        <v>0</v>
      </c>
      <c r="P63" s="108"/>
      <c r="Q63" s="108"/>
      <c r="R63" s="108"/>
      <c r="S63" s="108"/>
      <c r="T63" s="108">
        <f t="shared" si="121"/>
        <v>0</v>
      </c>
      <c r="U63" s="108"/>
      <c r="V63" s="108"/>
      <c r="W63" s="108"/>
      <c r="X63" s="108"/>
      <c r="Y63" s="108">
        <f t="shared" si="122"/>
        <v>0</v>
      </c>
      <c r="Z63" s="108"/>
      <c r="AA63" s="108"/>
      <c r="AB63" s="108"/>
      <c r="AC63" s="108">
        <f>'10'!P108</f>
        <v>0</v>
      </c>
      <c r="AD63" s="108">
        <f>'12'!H62</f>
        <v>0</v>
      </c>
      <c r="AE63" s="108">
        <f t="shared" si="61"/>
        <v>0</v>
      </c>
      <c r="AF63" s="108">
        <f t="shared" si="76"/>
        <v>0</v>
      </c>
      <c r="AG63" s="108">
        <f t="shared" si="77"/>
        <v>0</v>
      </c>
      <c r="AH63" s="108">
        <f t="shared" si="78"/>
        <v>0</v>
      </c>
      <c r="AI63" s="108">
        <f t="shared" si="79"/>
        <v>0</v>
      </c>
      <c r="AJ63" s="134">
        <f t="shared" si="62"/>
        <v>0</v>
      </c>
      <c r="AK63" s="108">
        <f t="shared" si="63"/>
        <v>0</v>
      </c>
      <c r="AL63" s="108">
        <f t="shared" si="80"/>
        <v>0</v>
      </c>
      <c r="AM63" s="108">
        <f t="shared" si="81"/>
        <v>0</v>
      </c>
      <c r="AN63" s="108">
        <f t="shared" si="82"/>
        <v>0</v>
      </c>
      <c r="AO63" s="134">
        <f t="shared" si="123"/>
        <v>0</v>
      </c>
      <c r="AP63" s="108">
        <f t="shared" si="65"/>
        <v>0</v>
      </c>
      <c r="AQ63" s="108">
        <f t="shared" si="66"/>
        <v>0</v>
      </c>
      <c r="AR63" s="108">
        <f t="shared" si="67"/>
        <v>0</v>
      </c>
      <c r="AS63" s="108">
        <f t="shared" si="68"/>
        <v>0</v>
      </c>
      <c r="AT63" s="134">
        <f t="shared" si="124"/>
        <v>0</v>
      </c>
      <c r="AU63" s="108">
        <f t="shared" si="70"/>
        <v>0</v>
      </c>
      <c r="AV63" s="108">
        <f t="shared" si="83"/>
        <v>0</v>
      </c>
      <c r="AW63" s="108">
        <f t="shared" si="84"/>
        <v>0</v>
      </c>
      <c r="AX63" s="108">
        <f t="shared" si="85"/>
        <v>0</v>
      </c>
      <c r="AY63" s="134">
        <f t="shared" si="125"/>
        <v>0</v>
      </c>
      <c r="AZ63" s="155">
        <f t="shared" si="51"/>
        <v>0</v>
      </c>
      <c r="BA63" s="155">
        <f t="shared" si="52"/>
        <v>0</v>
      </c>
      <c r="BB63" s="155">
        <f t="shared" si="53"/>
        <v>0</v>
      </c>
      <c r="BC63" s="155">
        <f t="shared" si="54"/>
        <v>0</v>
      </c>
      <c r="BD63" s="138"/>
    </row>
    <row r="64" spans="1:56" ht="21" x14ac:dyDescent="0.25">
      <c r="A64" s="132" t="str">
        <f>'10'!A63</f>
        <v>1.2.3.2.</v>
      </c>
      <c r="B64" s="133" t="str">
        <f>'10'!B63</f>
        <v>Модернизация, техническое перевооружение линий электропередачи, всего, в том числе:</v>
      </c>
      <c r="C64" s="95" t="str">
        <f>'10'!C63</f>
        <v>M-O</v>
      </c>
      <c r="D64" s="155">
        <f>'10'!G63</f>
        <v>0</v>
      </c>
      <c r="E64" s="108">
        <f t="shared" si="55"/>
        <v>0</v>
      </c>
      <c r="F64" s="108">
        <f t="shared" si="72"/>
        <v>0</v>
      </c>
      <c r="G64" s="108">
        <f t="shared" si="73"/>
        <v>0</v>
      </c>
      <c r="H64" s="108">
        <f t="shared" si="74"/>
        <v>0</v>
      </c>
      <c r="I64" s="108">
        <f t="shared" si="75"/>
        <v>0</v>
      </c>
      <c r="J64" s="108">
        <f t="shared" si="119"/>
        <v>0</v>
      </c>
      <c r="K64" s="108"/>
      <c r="L64" s="108"/>
      <c r="M64" s="108"/>
      <c r="N64" s="108"/>
      <c r="O64" s="108">
        <f t="shared" si="120"/>
        <v>0</v>
      </c>
      <c r="P64" s="108"/>
      <c r="Q64" s="108"/>
      <c r="R64" s="108"/>
      <c r="S64" s="108"/>
      <c r="T64" s="108">
        <f t="shared" si="121"/>
        <v>0</v>
      </c>
      <c r="U64" s="108"/>
      <c r="V64" s="108"/>
      <c r="W64" s="108"/>
      <c r="X64" s="108"/>
      <c r="Y64" s="108">
        <f t="shared" si="122"/>
        <v>0</v>
      </c>
      <c r="Z64" s="108"/>
      <c r="AA64" s="108"/>
      <c r="AB64" s="108"/>
      <c r="AC64" s="108">
        <f>'10'!P109</f>
        <v>0</v>
      </c>
      <c r="AD64" s="108">
        <f>'12'!H63</f>
        <v>0</v>
      </c>
      <c r="AE64" s="108">
        <f t="shared" si="61"/>
        <v>0</v>
      </c>
      <c r="AF64" s="108">
        <f t="shared" si="76"/>
        <v>0</v>
      </c>
      <c r="AG64" s="108">
        <f t="shared" si="77"/>
        <v>0</v>
      </c>
      <c r="AH64" s="108">
        <f t="shared" si="78"/>
        <v>0</v>
      </c>
      <c r="AI64" s="108">
        <f t="shared" si="79"/>
        <v>0</v>
      </c>
      <c r="AJ64" s="134">
        <f t="shared" si="62"/>
        <v>0</v>
      </c>
      <c r="AK64" s="108">
        <f t="shared" si="63"/>
        <v>0</v>
      </c>
      <c r="AL64" s="108">
        <f t="shared" si="80"/>
        <v>0</v>
      </c>
      <c r="AM64" s="108">
        <f t="shared" si="81"/>
        <v>0</v>
      </c>
      <c r="AN64" s="108">
        <f t="shared" si="82"/>
        <v>0</v>
      </c>
      <c r="AO64" s="134">
        <f t="shared" si="123"/>
        <v>0</v>
      </c>
      <c r="AP64" s="108">
        <f t="shared" si="65"/>
        <v>0</v>
      </c>
      <c r="AQ64" s="108">
        <f t="shared" si="66"/>
        <v>0</v>
      </c>
      <c r="AR64" s="108">
        <f t="shared" si="67"/>
        <v>0</v>
      </c>
      <c r="AS64" s="108">
        <f t="shared" si="68"/>
        <v>0</v>
      </c>
      <c r="AT64" s="134">
        <f t="shared" si="124"/>
        <v>0</v>
      </c>
      <c r="AU64" s="108">
        <f t="shared" si="70"/>
        <v>0</v>
      </c>
      <c r="AV64" s="108">
        <f t="shared" si="83"/>
        <v>0</v>
      </c>
      <c r="AW64" s="108">
        <f t="shared" si="84"/>
        <v>0</v>
      </c>
      <c r="AX64" s="108">
        <f t="shared" si="85"/>
        <v>0</v>
      </c>
      <c r="AY64" s="134">
        <f t="shared" si="125"/>
        <v>0</v>
      </c>
      <c r="AZ64" s="155">
        <f t="shared" si="51"/>
        <v>0</v>
      </c>
      <c r="BA64" s="155">
        <f t="shared" si="52"/>
        <v>0</v>
      </c>
      <c r="BB64" s="155">
        <f t="shared" si="53"/>
        <v>0</v>
      </c>
      <c r="BC64" s="155">
        <f t="shared" si="54"/>
        <v>0</v>
      </c>
      <c r="BD64" s="138"/>
    </row>
    <row r="65" spans="1:56" x14ac:dyDescent="0.25">
      <c r="A65" s="132" t="str">
        <f>'10'!A64</f>
        <v>1.2.4.</v>
      </c>
      <c r="B65" s="133" t="str">
        <f>'10'!B64</f>
        <v>Развитие и модернизация учета электрической энергии (мощности), всего, в том числе:</v>
      </c>
      <c r="C65" s="95" t="str">
        <f>'10'!C64</f>
        <v>M-O</v>
      </c>
      <c r="D65" s="155">
        <f>'10'!G64</f>
        <v>17.978676</v>
      </c>
      <c r="E65" s="108">
        <f t="shared" si="55"/>
        <v>6.5857139399999998</v>
      </c>
      <c r="F65" s="108">
        <f t="shared" si="72"/>
        <v>0</v>
      </c>
      <c r="G65" s="108">
        <f t="shared" si="73"/>
        <v>0</v>
      </c>
      <c r="H65" s="108">
        <f t="shared" si="74"/>
        <v>0</v>
      </c>
      <c r="I65" s="108">
        <f t="shared" si="75"/>
        <v>6.5857139399999998</v>
      </c>
      <c r="J65" s="108">
        <f t="shared" si="119"/>
        <v>0.69331298399999997</v>
      </c>
      <c r="K65" s="108">
        <f t="shared" ref="K65:M65" si="136">K66</f>
        <v>0</v>
      </c>
      <c r="L65" s="108">
        <f t="shared" si="136"/>
        <v>0</v>
      </c>
      <c r="M65" s="108">
        <f t="shared" si="136"/>
        <v>0</v>
      </c>
      <c r="N65" s="108">
        <f>N66</f>
        <v>0.69331298399999997</v>
      </c>
      <c r="O65" s="108">
        <f t="shared" si="120"/>
        <v>2.063988948</v>
      </c>
      <c r="P65" s="108">
        <f t="shared" ref="P65" si="137">P66</f>
        <v>0</v>
      </c>
      <c r="Q65" s="108">
        <f t="shared" ref="Q65" si="138">Q66</f>
        <v>0</v>
      </c>
      <c r="R65" s="108">
        <f t="shared" ref="R65" si="139">R66</f>
        <v>0</v>
      </c>
      <c r="S65" s="108">
        <f>S66</f>
        <v>2.063988948</v>
      </c>
      <c r="T65" s="108">
        <f t="shared" si="121"/>
        <v>3.8284120079999999</v>
      </c>
      <c r="U65" s="108">
        <f t="shared" ref="U65" si="140">U66</f>
        <v>0</v>
      </c>
      <c r="V65" s="108">
        <f t="shared" ref="V65" si="141">V66</f>
        <v>0</v>
      </c>
      <c r="W65" s="108">
        <f t="shared" ref="W65" si="142">W66</f>
        <v>0</v>
      </c>
      <c r="X65" s="108">
        <f>X66</f>
        <v>3.8284120079999999</v>
      </c>
      <c r="Y65" s="108">
        <f t="shared" si="122"/>
        <v>0</v>
      </c>
      <c r="Z65" s="108">
        <f t="shared" ref="Z65" si="143">Z66</f>
        <v>0</v>
      </c>
      <c r="AA65" s="108">
        <f t="shared" ref="AA65" si="144">AA66</f>
        <v>0</v>
      </c>
      <c r="AB65" s="108">
        <f t="shared" ref="AB65" si="145">AB66</f>
        <v>0</v>
      </c>
      <c r="AC65" s="108">
        <f>AC66</f>
        <v>0</v>
      </c>
      <c r="AD65" s="108">
        <f>'12'!H64</f>
        <v>14.982230000000001</v>
      </c>
      <c r="AE65" s="108">
        <f t="shared" si="61"/>
        <v>5.4880949499999998</v>
      </c>
      <c r="AF65" s="108">
        <f t="shared" si="76"/>
        <v>0</v>
      </c>
      <c r="AG65" s="108">
        <f t="shared" si="77"/>
        <v>0</v>
      </c>
      <c r="AH65" s="108">
        <f t="shared" si="78"/>
        <v>0</v>
      </c>
      <c r="AI65" s="108">
        <f t="shared" si="79"/>
        <v>5.4880949499999998</v>
      </c>
      <c r="AJ65" s="134">
        <f t="shared" si="62"/>
        <v>0.57776081999999995</v>
      </c>
      <c r="AK65" s="108">
        <f t="shared" si="63"/>
        <v>0</v>
      </c>
      <c r="AL65" s="108">
        <f t="shared" si="80"/>
        <v>0</v>
      </c>
      <c r="AM65" s="108">
        <f t="shared" si="81"/>
        <v>0</v>
      </c>
      <c r="AN65" s="108">
        <f t="shared" si="82"/>
        <v>0.57776081999999995</v>
      </c>
      <c r="AO65" s="134">
        <f t="shared" si="123"/>
        <v>1.71999079</v>
      </c>
      <c r="AP65" s="108">
        <f t="shared" si="65"/>
        <v>0</v>
      </c>
      <c r="AQ65" s="108">
        <f t="shared" si="66"/>
        <v>0</v>
      </c>
      <c r="AR65" s="108">
        <f t="shared" si="67"/>
        <v>0</v>
      </c>
      <c r="AS65" s="108">
        <f t="shared" si="68"/>
        <v>1.71999079</v>
      </c>
      <c r="AT65" s="134">
        <f t="shared" si="124"/>
        <v>3.1903433400000001</v>
      </c>
      <c r="AU65" s="108">
        <f t="shared" si="70"/>
        <v>0</v>
      </c>
      <c r="AV65" s="108">
        <f t="shared" si="83"/>
        <v>0</v>
      </c>
      <c r="AW65" s="108">
        <f t="shared" si="84"/>
        <v>0</v>
      </c>
      <c r="AX65" s="108">
        <f t="shared" si="85"/>
        <v>3.1903433400000001</v>
      </c>
      <c r="AY65" s="134">
        <f t="shared" si="125"/>
        <v>0</v>
      </c>
      <c r="AZ65" s="155">
        <f t="shared" si="51"/>
        <v>0</v>
      </c>
      <c r="BA65" s="155">
        <f t="shared" si="52"/>
        <v>0</v>
      </c>
      <c r="BB65" s="155">
        <f t="shared" si="53"/>
        <v>0</v>
      </c>
      <c r="BC65" s="155">
        <f t="shared" si="54"/>
        <v>0</v>
      </c>
      <c r="BD65" s="138"/>
    </row>
    <row r="66" spans="1:56" ht="21" x14ac:dyDescent="0.25">
      <c r="A66" s="132" t="str">
        <f>'10'!A65</f>
        <v>1.2.4.1.</v>
      </c>
      <c r="B66" s="133" t="str">
        <f>'10'!B65</f>
        <v>Установка приборов учета на фидерах, ТП, РП</v>
      </c>
      <c r="C66" s="95" t="str">
        <f>'10'!C65</f>
        <v>M-O</v>
      </c>
      <c r="D66" s="155">
        <f>'10'!G65</f>
        <v>17.978676</v>
      </c>
      <c r="E66" s="108">
        <f t="shared" si="55"/>
        <v>6.5857139399999998</v>
      </c>
      <c r="F66" s="108">
        <f t="shared" si="72"/>
        <v>0</v>
      </c>
      <c r="G66" s="108">
        <f t="shared" si="73"/>
        <v>0</v>
      </c>
      <c r="H66" s="108">
        <f t="shared" si="74"/>
        <v>0</v>
      </c>
      <c r="I66" s="108">
        <f t="shared" si="75"/>
        <v>6.5857139399999998</v>
      </c>
      <c r="J66" s="108">
        <f t="shared" si="119"/>
        <v>0.69331298399999997</v>
      </c>
      <c r="K66" s="108"/>
      <c r="L66" s="108"/>
      <c r="M66" s="108"/>
      <c r="N66" s="108">
        <f>'10'!J65</f>
        <v>0.69331298399999997</v>
      </c>
      <c r="O66" s="108">
        <f t="shared" si="120"/>
        <v>2.063988948</v>
      </c>
      <c r="P66" s="108"/>
      <c r="Q66" s="108"/>
      <c r="R66" s="108"/>
      <c r="S66" s="108">
        <f>'10'!L65</f>
        <v>2.063988948</v>
      </c>
      <c r="T66" s="108">
        <f t="shared" si="121"/>
        <v>3.8284120079999999</v>
      </c>
      <c r="U66" s="108"/>
      <c r="V66" s="108"/>
      <c r="W66" s="108"/>
      <c r="X66" s="108">
        <f>'10'!N65</f>
        <v>3.8284120079999999</v>
      </c>
      <c r="Y66" s="108">
        <f t="shared" si="122"/>
        <v>0</v>
      </c>
      <c r="Z66" s="108"/>
      <c r="AA66" s="108"/>
      <c r="AB66" s="108"/>
      <c r="AC66" s="108">
        <f>'10'!P111</f>
        <v>0</v>
      </c>
      <c r="AD66" s="108">
        <f>'12'!H65</f>
        <v>14.982230000000001</v>
      </c>
      <c r="AE66" s="108">
        <f t="shared" si="61"/>
        <v>5.4880949499999998</v>
      </c>
      <c r="AF66" s="108">
        <f t="shared" si="76"/>
        <v>0</v>
      </c>
      <c r="AG66" s="108">
        <f t="shared" si="77"/>
        <v>0</v>
      </c>
      <c r="AH66" s="108">
        <f t="shared" si="78"/>
        <v>0</v>
      </c>
      <c r="AI66" s="108">
        <f t="shared" si="79"/>
        <v>5.4880949499999998</v>
      </c>
      <c r="AJ66" s="134">
        <f t="shared" si="62"/>
        <v>0.57776081999999995</v>
      </c>
      <c r="AK66" s="108">
        <f t="shared" si="63"/>
        <v>0</v>
      </c>
      <c r="AL66" s="108">
        <f t="shared" si="80"/>
        <v>0</v>
      </c>
      <c r="AM66" s="108">
        <f t="shared" si="81"/>
        <v>0</v>
      </c>
      <c r="AN66" s="108">
        <f t="shared" si="82"/>
        <v>0.57776081999999995</v>
      </c>
      <c r="AO66" s="134">
        <f t="shared" si="123"/>
        <v>1.71999079</v>
      </c>
      <c r="AP66" s="108">
        <f t="shared" si="65"/>
        <v>0</v>
      </c>
      <c r="AQ66" s="108">
        <f t="shared" si="66"/>
        <v>0</v>
      </c>
      <c r="AR66" s="108">
        <f t="shared" si="67"/>
        <v>0</v>
      </c>
      <c r="AS66" s="108">
        <f t="shared" si="68"/>
        <v>1.71999079</v>
      </c>
      <c r="AT66" s="134">
        <f t="shared" si="124"/>
        <v>3.1903433400000001</v>
      </c>
      <c r="AU66" s="108">
        <f t="shared" si="70"/>
        <v>0</v>
      </c>
      <c r="AV66" s="108">
        <f t="shared" si="83"/>
        <v>0</v>
      </c>
      <c r="AW66" s="108">
        <f t="shared" si="84"/>
        <v>0</v>
      </c>
      <c r="AX66" s="108">
        <f t="shared" si="85"/>
        <v>3.1903433400000001</v>
      </c>
      <c r="AY66" s="134">
        <f t="shared" si="125"/>
        <v>0</v>
      </c>
      <c r="AZ66" s="155">
        <f t="shared" si="51"/>
        <v>0</v>
      </c>
      <c r="BA66" s="155">
        <f t="shared" si="52"/>
        <v>0</v>
      </c>
      <c r="BB66" s="155">
        <f t="shared" si="53"/>
        <v>0</v>
      </c>
      <c r="BC66" s="155">
        <f t="shared" si="54"/>
        <v>0</v>
      </c>
      <c r="BD66" s="138"/>
    </row>
    <row r="67" spans="1:56" x14ac:dyDescent="0.25">
      <c r="A67" s="132" t="str">
        <f>'10'!A66</f>
        <v>1.4.</v>
      </c>
      <c r="B67" s="133" t="str">
        <f>'10'!B66</f>
        <v>Прочее новое строительство объектов электросетевого хозяйства, всего, в том числе:</v>
      </c>
      <c r="C67" s="95" t="str">
        <f>'10'!C66</f>
        <v>N-O</v>
      </c>
      <c r="D67" s="155">
        <f>'10'!G66</f>
        <v>11.1144</v>
      </c>
      <c r="E67" s="108">
        <f t="shared" si="55"/>
        <v>0</v>
      </c>
      <c r="F67" s="108">
        <f t="shared" si="72"/>
        <v>0</v>
      </c>
      <c r="G67" s="108">
        <f t="shared" si="73"/>
        <v>0</v>
      </c>
      <c r="H67" s="108">
        <f t="shared" si="74"/>
        <v>0</v>
      </c>
      <c r="I67" s="108">
        <f t="shared" si="75"/>
        <v>0</v>
      </c>
      <c r="J67" s="108">
        <f t="shared" si="119"/>
        <v>0</v>
      </c>
      <c r="K67" s="108"/>
      <c r="L67" s="108"/>
      <c r="M67" s="108"/>
      <c r="N67" s="108"/>
      <c r="O67" s="108">
        <f t="shared" si="120"/>
        <v>0</v>
      </c>
      <c r="P67" s="108"/>
      <c r="Q67" s="108"/>
      <c r="R67" s="108"/>
      <c r="S67" s="108"/>
      <c r="T67" s="108">
        <f t="shared" si="121"/>
        <v>0</v>
      </c>
      <c r="U67" s="108"/>
      <c r="V67" s="108"/>
      <c r="W67" s="108"/>
      <c r="X67" s="108"/>
      <c r="Y67" s="108">
        <f t="shared" si="122"/>
        <v>0</v>
      </c>
      <c r="Z67" s="108"/>
      <c r="AA67" s="108"/>
      <c r="AB67" s="108"/>
      <c r="AC67" s="108">
        <f>'10'!P112</f>
        <v>0</v>
      </c>
      <c r="AD67" s="108">
        <f>'12'!H66</f>
        <v>9.2620000000000005</v>
      </c>
      <c r="AE67" s="108">
        <f t="shared" si="61"/>
        <v>0</v>
      </c>
      <c r="AF67" s="108">
        <f t="shared" si="76"/>
        <v>0</v>
      </c>
      <c r="AG67" s="108">
        <f t="shared" si="77"/>
        <v>0</v>
      </c>
      <c r="AH67" s="108">
        <f t="shared" si="78"/>
        <v>0</v>
      </c>
      <c r="AI67" s="108">
        <f t="shared" si="79"/>
        <v>0</v>
      </c>
      <c r="AJ67" s="134">
        <f t="shared" si="62"/>
        <v>0</v>
      </c>
      <c r="AK67" s="108">
        <f t="shared" si="63"/>
        <v>0</v>
      </c>
      <c r="AL67" s="108">
        <f t="shared" si="80"/>
        <v>0</v>
      </c>
      <c r="AM67" s="108">
        <f t="shared" si="81"/>
        <v>0</v>
      </c>
      <c r="AN67" s="108">
        <f t="shared" si="82"/>
        <v>0</v>
      </c>
      <c r="AO67" s="134">
        <f t="shared" si="123"/>
        <v>0</v>
      </c>
      <c r="AP67" s="108">
        <f t="shared" si="65"/>
        <v>0</v>
      </c>
      <c r="AQ67" s="108">
        <f t="shared" si="66"/>
        <v>0</v>
      </c>
      <c r="AR67" s="108">
        <f t="shared" si="67"/>
        <v>0</v>
      </c>
      <c r="AS67" s="108">
        <f t="shared" si="68"/>
        <v>0</v>
      </c>
      <c r="AT67" s="134">
        <f t="shared" si="124"/>
        <v>0</v>
      </c>
      <c r="AU67" s="108">
        <f t="shared" si="70"/>
        <v>0</v>
      </c>
      <c r="AV67" s="108">
        <f t="shared" si="83"/>
        <v>0</v>
      </c>
      <c r="AW67" s="108">
        <f t="shared" si="84"/>
        <v>0</v>
      </c>
      <c r="AX67" s="108">
        <f t="shared" si="85"/>
        <v>0</v>
      </c>
      <c r="AY67" s="134">
        <f t="shared" si="125"/>
        <v>0</v>
      </c>
      <c r="AZ67" s="155">
        <f t="shared" si="51"/>
        <v>0</v>
      </c>
      <c r="BA67" s="155">
        <f t="shared" si="52"/>
        <v>0</v>
      </c>
      <c r="BB67" s="155">
        <f t="shared" si="53"/>
        <v>0</v>
      </c>
      <c r="BC67" s="155">
        <f t="shared" si="54"/>
        <v>0</v>
      </c>
      <c r="BD67" s="138"/>
    </row>
    <row r="68" spans="1:56" x14ac:dyDescent="0.25">
      <c r="A68" s="132" t="str">
        <f>'10'!A67</f>
        <v>1.4.1.</v>
      </c>
      <c r="B68" s="133" t="str">
        <f>'10'!B67</f>
        <v>Строительство КТП в районе "Прибрежный" для перевода нагрузок с ТП "Свобода"</v>
      </c>
      <c r="C68" s="95" t="str">
        <f>'10'!C67</f>
        <v>N</v>
      </c>
      <c r="D68" s="155">
        <f>'10'!G67</f>
        <v>3.6791999999999998</v>
      </c>
      <c r="E68" s="108">
        <f t="shared" si="55"/>
        <v>0</v>
      </c>
      <c r="F68" s="108">
        <f t="shared" si="72"/>
        <v>0</v>
      </c>
      <c r="G68" s="108">
        <f t="shared" si="73"/>
        <v>0</v>
      </c>
      <c r="H68" s="108">
        <f t="shared" si="74"/>
        <v>0</v>
      </c>
      <c r="I68" s="108">
        <f t="shared" si="75"/>
        <v>0</v>
      </c>
      <c r="J68" s="108">
        <f t="shared" si="119"/>
        <v>0</v>
      </c>
      <c r="K68" s="108"/>
      <c r="L68" s="108"/>
      <c r="M68" s="108"/>
      <c r="N68" s="108"/>
      <c r="O68" s="108">
        <f t="shared" si="120"/>
        <v>0</v>
      </c>
      <c r="P68" s="108"/>
      <c r="Q68" s="108"/>
      <c r="R68" s="108"/>
      <c r="S68" s="108"/>
      <c r="T68" s="108">
        <f t="shared" si="121"/>
        <v>0</v>
      </c>
      <c r="U68" s="108"/>
      <c r="V68" s="108"/>
      <c r="W68" s="108"/>
      <c r="X68" s="108"/>
      <c r="Y68" s="108">
        <f t="shared" si="122"/>
        <v>0</v>
      </c>
      <c r="Z68" s="108"/>
      <c r="AA68" s="108"/>
      <c r="AB68" s="108"/>
      <c r="AC68" s="108">
        <f>'10'!P113</f>
        <v>0</v>
      </c>
      <c r="AD68" s="108">
        <f>'12'!H67</f>
        <v>3.0659999999999998</v>
      </c>
      <c r="AE68" s="108">
        <f t="shared" si="61"/>
        <v>0</v>
      </c>
      <c r="AF68" s="108">
        <f t="shared" si="76"/>
        <v>0</v>
      </c>
      <c r="AG68" s="108">
        <f t="shared" si="77"/>
        <v>0</v>
      </c>
      <c r="AH68" s="108">
        <f t="shared" si="78"/>
        <v>0</v>
      </c>
      <c r="AI68" s="108">
        <f t="shared" si="79"/>
        <v>0</v>
      </c>
      <c r="AJ68" s="134">
        <f t="shared" si="62"/>
        <v>0</v>
      </c>
      <c r="AK68" s="108">
        <f t="shared" si="63"/>
        <v>0</v>
      </c>
      <c r="AL68" s="108">
        <f t="shared" si="80"/>
        <v>0</v>
      </c>
      <c r="AM68" s="108">
        <f t="shared" si="81"/>
        <v>0</v>
      </c>
      <c r="AN68" s="108">
        <f t="shared" si="82"/>
        <v>0</v>
      </c>
      <c r="AO68" s="134">
        <f t="shared" si="123"/>
        <v>0</v>
      </c>
      <c r="AP68" s="108">
        <f t="shared" si="65"/>
        <v>0</v>
      </c>
      <c r="AQ68" s="108">
        <f t="shared" si="66"/>
        <v>0</v>
      </c>
      <c r="AR68" s="108">
        <f t="shared" si="67"/>
        <v>0</v>
      </c>
      <c r="AS68" s="108">
        <f t="shared" si="68"/>
        <v>0</v>
      </c>
      <c r="AT68" s="134">
        <f t="shared" si="124"/>
        <v>0</v>
      </c>
      <c r="AU68" s="108">
        <f t="shared" si="70"/>
        <v>0</v>
      </c>
      <c r="AV68" s="108">
        <f t="shared" si="83"/>
        <v>0</v>
      </c>
      <c r="AW68" s="108">
        <f t="shared" si="84"/>
        <v>0</v>
      </c>
      <c r="AX68" s="108">
        <f t="shared" si="85"/>
        <v>0</v>
      </c>
      <c r="AY68" s="134">
        <f t="shared" si="125"/>
        <v>0</v>
      </c>
      <c r="AZ68" s="155">
        <f t="shared" si="51"/>
        <v>0</v>
      </c>
      <c r="BA68" s="155">
        <f t="shared" si="52"/>
        <v>0</v>
      </c>
      <c r="BB68" s="155">
        <f t="shared" si="53"/>
        <v>0</v>
      </c>
      <c r="BC68" s="155">
        <f t="shared" si="54"/>
        <v>0</v>
      </c>
      <c r="BD68" s="138"/>
    </row>
    <row r="69" spans="1:56" ht="21" x14ac:dyDescent="0.25">
      <c r="A69" s="132" t="str">
        <f>'10'!A68</f>
        <v>1.4.2.</v>
      </c>
      <c r="B69" s="133" t="str">
        <f>'10'!B68</f>
        <v>Строительство КЛ-6кВ до КТП в районе "Свобода" путем врезки в существующую КЛ-6кВ ТП-340-РП_25 ф.2514 с участком ГНБ</v>
      </c>
      <c r="C69" s="95" t="str">
        <f>'10'!C68</f>
        <v>N</v>
      </c>
      <c r="D69" s="155">
        <f>'10'!G68</f>
        <v>4.3979999999999997</v>
      </c>
      <c r="E69" s="108">
        <f t="shared" si="55"/>
        <v>0</v>
      </c>
      <c r="F69" s="108">
        <f t="shared" si="72"/>
        <v>0</v>
      </c>
      <c r="G69" s="108">
        <f t="shared" si="73"/>
        <v>0</v>
      </c>
      <c r="H69" s="108">
        <f t="shared" si="74"/>
        <v>0</v>
      </c>
      <c r="I69" s="108">
        <f t="shared" si="75"/>
        <v>0</v>
      </c>
      <c r="J69" s="108">
        <f t="shared" si="119"/>
        <v>0</v>
      </c>
      <c r="K69" s="108"/>
      <c r="L69" s="108"/>
      <c r="M69" s="108"/>
      <c r="N69" s="108"/>
      <c r="O69" s="108">
        <f t="shared" si="120"/>
        <v>0</v>
      </c>
      <c r="P69" s="108"/>
      <c r="Q69" s="108"/>
      <c r="R69" s="108"/>
      <c r="S69" s="108"/>
      <c r="T69" s="108">
        <f t="shared" si="121"/>
        <v>0</v>
      </c>
      <c r="U69" s="108"/>
      <c r="V69" s="108"/>
      <c r="W69" s="108"/>
      <c r="X69" s="108"/>
      <c r="Y69" s="108">
        <f t="shared" si="122"/>
        <v>0</v>
      </c>
      <c r="Z69" s="108"/>
      <c r="AA69" s="108"/>
      <c r="AB69" s="108"/>
      <c r="AC69" s="108">
        <f>'10'!P114</f>
        <v>0</v>
      </c>
      <c r="AD69" s="108">
        <f>'12'!H68</f>
        <v>3.665</v>
      </c>
      <c r="AE69" s="108">
        <f t="shared" si="61"/>
        <v>0</v>
      </c>
      <c r="AF69" s="108">
        <f t="shared" si="76"/>
        <v>0</v>
      </c>
      <c r="AG69" s="108">
        <f t="shared" si="77"/>
        <v>0</v>
      </c>
      <c r="AH69" s="108">
        <f t="shared" si="78"/>
        <v>0</v>
      </c>
      <c r="AI69" s="108">
        <f t="shared" si="79"/>
        <v>0</v>
      </c>
      <c r="AJ69" s="134">
        <f t="shared" si="62"/>
        <v>0</v>
      </c>
      <c r="AK69" s="108">
        <f t="shared" si="63"/>
        <v>0</v>
      </c>
      <c r="AL69" s="108">
        <f t="shared" si="80"/>
        <v>0</v>
      </c>
      <c r="AM69" s="108">
        <f t="shared" si="81"/>
        <v>0</v>
      </c>
      <c r="AN69" s="108">
        <f t="shared" si="82"/>
        <v>0</v>
      </c>
      <c r="AO69" s="134">
        <f t="shared" si="123"/>
        <v>0</v>
      </c>
      <c r="AP69" s="108">
        <f t="shared" si="65"/>
        <v>0</v>
      </c>
      <c r="AQ69" s="108">
        <f t="shared" si="66"/>
        <v>0</v>
      </c>
      <c r="AR69" s="108">
        <f t="shared" si="67"/>
        <v>0</v>
      </c>
      <c r="AS69" s="108">
        <f t="shared" si="68"/>
        <v>0</v>
      </c>
      <c r="AT69" s="134">
        <f t="shared" si="124"/>
        <v>0</v>
      </c>
      <c r="AU69" s="108">
        <f t="shared" si="70"/>
        <v>0</v>
      </c>
      <c r="AV69" s="108">
        <f t="shared" si="83"/>
        <v>0</v>
      </c>
      <c r="AW69" s="108">
        <f t="shared" si="84"/>
        <v>0</v>
      </c>
      <c r="AX69" s="108">
        <f t="shared" si="85"/>
        <v>0</v>
      </c>
      <c r="AY69" s="134">
        <f t="shared" si="125"/>
        <v>0</v>
      </c>
      <c r="AZ69" s="155">
        <f t="shared" si="51"/>
        <v>0</v>
      </c>
      <c r="BA69" s="155">
        <f t="shared" si="52"/>
        <v>0</v>
      </c>
      <c r="BB69" s="155">
        <f t="shared" si="53"/>
        <v>0</v>
      </c>
      <c r="BC69" s="155">
        <f t="shared" si="54"/>
        <v>0</v>
      </c>
      <c r="BD69" s="138"/>
    </row>
    <row r="70" spans="1:56" ht="21" x14ac:dyDescent="0.25">
      <c r="A70" s="132" t="str">
        <f>'10'!A69</f>
        <v>1.4.3.</v>
      </c>
      <c r="B70" s="133" t="str">
        <f>'10'!B69</f>
        <v>Строительство КЛ-6кВ от ТП-375 путем врезки в существующую 
КЛ-6кВ ТП-374-РП-20 с участком ГНБ</v>
      </c>
      <c r="C70" s="95" t="str">
        <f>'10'!C69</f>
        <v>N</v>
      </c>
      <c r="D70" s="155">
        <f>'10'!G69</f>
        <v>2.7864</v>
      </c>
      <c r="E70" s="108">
        <f t="shared" si="55"/>
        <v>0</v>
      </c>
      <c r="F70" s="108">
        <f t="shared" si="72"/>
        <v>0</v>
      </c>
      <c r="G70" s="108">
        <f t="shared" si="73"/>
        <v>0</v>
      </c>
      <c r="H70" s="108">
        <f t="shared" si="74"/>
        <v>0</v>
      </c>
      <c r="I70" s="108">
        <f t="shared" si="75"/>
        <v>0</v>
      </c>
      <c r="J70" s="108">
        <f t="shared" si="119"/>
        <v>0</v>
      </c>
      <c r="K70" s="108"/>
      <c r="L70" s="108"/>
      <c r="M70" s="108"/>
      <c r="N70" s="108"/>
      <c r="O70" s="108">
        <f t="shared" si="120"/>
        <v>0</v>
      </c>
      <c r="P70" s="108"/>
      <c r="Q70" s="108"/>
      <c r="R70" s="108"/>
      <c r="S70" s="108"/>
      <c r="T70" s="108">
        <f t="shared" si="121"/>
        <v>0</v>
      </c>
      <c r="U70" s="108"/>
      <c r="V70" s="108"/>
      <c r="W70" s="108"/>
      <c r="X70" s="108"/>
      <c r="Y70" s="108">
        <f t="shared" si="122"/>
        <v>0</v>
      </c>
      <c r="Z70" s="108"/>
      <c r="AA70" s="108"/>
      <c r="AB70" s="108"/>
      <c r="AC70" s="108">
        <f>'10'!P115</f>
        <v>0</v>
      </c>
      <c r="AD70" s="108">
        <f>'12'!H69</f>
        <v>2.3220000000000001</v>
      </c>
      <c r="AE70" s="108">
        <f t="shared" si="61"/>
        <v>0</v>
      </c>
      <c r="AF70" s="108">
        <f t="shared" si="76"/>
        <v>0</v>
      </c>
      <c r="AG70" s="108">
        <f t="shared" si="77"/>
        <v>0</v>
      </c>
      <c r="AH70" s="108">
        <f t="shared" si="78"/>
        <v>0</v>
      </c>
      <c r="AI70" s="108">
        <f t="shared" si="79"/>
        <v>0</v>
      </c>
      <c r="AJ70" s="134">
        <f t="shared" si="62"/>
        <v>0</v>
      </c>
      <c r="AK70" s="108">
        <f t="shared" si="63"/>
        <v>0</v>
      </c>
      <c r="AL70" s="108">
        <f t="shared" si="80"/>
        <v>0</v>
      </c>
      <c r="AM70" s="108">
        <f t="shared" si="81"/>
        <v>0</v>
      </c>
      <c r="AN70" s="108">
        <f t="shared" si="82"/>
        <v>0</v>
      </c>
      <c r="AO70" s="134">
        <f t="shared" si="123"/>
        <v>0</v>
      </c>
      <c r="AP70" s="108">
        <f t="shared" si="65"/>
        <v>0</v>
      </c>
      <c r="AQ70" s="108">
        <f t="shared" si="66"/>
        <v>0</v>
      </c>
      <c r="AR70" s="108">
        <f t="shared" si="67"/>
        <v>0</v>
      </c>
      <c r="AS70" s="108">
        <f t="shared" si="68"/>
        <v>0</v>
      </c>
      <c r="AT70" s="134">
        <f t="shared" si="124"/>
        <v>0</v>
      </c>
      <c r="AU70" s="108">
        <f t="shared" si="70"/>
        <v>0</v>
      </c>
      <c r="AV70" s="108">
        <f t="shared" si="83"/>
        <v>0</v>
      </c>
      <c r="AW70" s="108">
        <f t="shared" si="84"/>
        <v>0</v>
      </c>
      <c r="AX70" s="108">
        <f t="shared" si="85"/>
        <v>0</v>
      </c>
      <c r="AY70" s="134">
        <f t="shared" si="125"/>
        <v>0</v>
      </c>
      <c r="AZ70" s="155">
        <f t="shared" si="51"/>
        <v>0</v>
      </c>
      <c r="BA70" s="155">
        <f t="shared" si="52"/>
        <v>0</v>
      </c>
      <c r="BB70" s="155">
        <f t="shared" si="53"/>
        <v>0</v>
      </c>
      <c r="BC70" s="155">
        <f t="shared" si="54"/>
        <v>0</v>
      </c>
      <c r="BD70" s="138"/>
    </row>
    <row r="71" spans="1:56" ht="21" x14ac:dyDescent="0.25">
      <c r="A71" s="132" t="str">
        <f>'10'!A70</f>
        <v>1.4.4.</v>
      </c>
      <c r="B71" s="133" t="str">
        <f>'10'!B70</f>
        <v>Строительство КВЛ-0,4кВ ТП-197 по ул. Б. Вонговская (с перераспределением нагрузки от ТП-115, ТП-114)</v>
      </c>
      <c r="C71" s="95" t="str">
        <f>'10'!C70</f>
        <v>N</v>
      </c>
      <c r="D71" s="155">
        <f>'10'!G70</f>
        <v>0.25079999999999997</v>
      </c>
      <c r="E71" s="108">
        <f t="shared" si="55"/>
        <v>0</v>
      </c>
      <c r="F71" s="108">
        <f t="shared" si="72"/>
        <v>0</v>
      </c>
      <c r="G71" s="108">
        <f t="shared" si="73"/>
        <v>0</v>
      </c>
      <c r="H71" s="108">
        <f t="shared" si="74"/>
        <v>0</v>
      </c>
      <c r="I71" s="108">
        <f t="shared" si="75"/>
        <v>0</v>
      </c>
      <c r="J71" s="108">
        <f t="shared" si="119"/>
        <v>0</v>
      </c>
      <c r="K71" s="108"/>
      <c r="L71" s="108"/>
      <c r="M71" s="108"/>
      <c r="N71" s="108"/>
      <c r="O71" s="108">
        <f t="shared" si="120"/>
        <v>0</v>
      </c>
      <c r="P71" s="108"/>
      <c r="Q71" s="108"/>
      <c r="R71" s="108"/>
      <c r="S71" s="108"/>
      <c r="T71" s="108">
        <f t="shared" si="121"/>
        <v>0</v>
      </c>
      <c r="U71" s="108"/>
      <c r="V71" s="108"/>
      <c r="W71" s="108"/>
      <c r="X71" s="108"/>
      <c r="Y71" s="108">
        <f t="shared" si="122"/>
        <v>0</v>
      </c>
      <c r="Z71" s="108"/>
      <c r="AA71" s="108"/>
      <c r="AB71" s="108"/>
      <c r="AC71" s="108">
        <f>'10'!P116</f>
        <v>0</v>
      </c>
      <c r="AD71" s="108">
        <f>'12'!H70</f>
        <v>0.20899999999999999</v>
      </c>
      <c r="AE71" s="108">
        <f t="shared" si="61"/>
        <v>0</v>
      </c>
      <c r="AF71" s="108">
        <f t="shared" si="76"/>
        <v>0</v>
      </c>
      <c r="AG71" s="108">
        <f t="shared" si="77"/>
        <v>0</v>
      </c>
      <c r="AH71" s="108">
        <f t="shared" si="78"/>
        <v>0</v>
      </c>
      <c r="AI71" s="108">
        <f t="shared" si="79"/>
        <v>0</v>
      </c>
      <c r="AJ71" s="134">
        <f t="shared" si="62"/>
        <v>0</v>
      </c>
      <c r="AK71" s="108">
        <f t="shared" si="63"/>
        <v>0</v>
      </c>
      <c r="AL71" s="108">
        <f t="shared" si="80"/>
        <v>0</v>
      </c>
      <c r="AM71" s="108">
        <f t="shared" si="81"/>
        <v>0</v>
      </c>
      <c r="AN71" s="108">
        <f t="shared" si="82"/>
        <v>0</v>
      </c>
      <c r="AO71" s="134">
        <f t="shared" si="123"/>
        <v>0</v>
      </c>
      <c r="AP71" s="108">
        <f t="shared" si="65"/>
        <v>0</v>
      </c>
      <c r="AQ71" s="108">
        <f t="shared" si="66"/>
        <v>0</v>
      </c>
      <c r="AR71" s="108">
        <f t="shared" si="67"/>
        <v>0</v>
      </c>
      <c r="AS71" s="108">
        <f t="shared" si="68"/>
        <v>0</v>
      </c>
      <c r="AT71" s="134">
        <f t="shared" si="124"/>
        <v>0</v>
      </c>
      <c r="AU71" s="108">
        <f t="shared" si="70"/>
        <v>0</v>
      </c>
      <c r="AV71" s="108">
        <f t="shared" si="83"/>
        <v>0</v>
      </c>
      <c r="AW71" s="108">
        <f t="shared" si="84"/>
        <v>0</v>
      </c>
      <c r="AX71" s="108">
        <f t="shared" si="85"/>
        <v>0</v>
      </c>
      <c r="AY71" s="134">
        <f t="shared" si="125"/>
        <v>0</v>
      </c>
      <c r="AZ71" s="155">
        <f t="shared" si="51"/>
        <v>0</v>
      </c>
      <c r="BA71" s="155">
        <f t="shared" si="52"/>
        <v>0</v>
      </c>
      <c r="BB71" s="155">
        <f t="shared" si="53"/>
        <v>0</v>
      </c>
      <c r="BC71" s="155">
        <f t="shared" si="54"/>
        <v>0</v>
      </c>
      <c r="BD71" s="138"/>
    </row>
    <row r="72" spans="1:56" x14ac:dyDescent="0.25">
      <c r="A72" s="132" t="str">
        <f>'10'!A71</f>
        <v>1.4.5.</v>
      </c>
      <c r="B72" s="133" t="str">
        <f>'10'!B71</f>
        <v>Строительство КЛ-6кВ ТП-11-ТП-12 с учатком ГНБ</v>
      </c>
      <c r="C72" s="95" t="str">
        <f>'10'!C71</f>
        <v>O</v>
      </c>
      <c r="D72" s="155">
        <f>'10'!G71</f>
        <v>0</v>
      </c>
      <c r="E72" s="108">
        <f t="shared" si="55"/>
        <v>0</v>
      </c>
      <c r="F72" s="108">
        <f t="shared" si="72"/>
        <v>0</v>
      </c>
      <c r="G72" s="108">
        <f t="shared" si="73"/>
        <v>0</v>
      </c>
      <c r="H72" s="108">
        <f t="shared" si="74"/>
        <v>0</v>
      </c>
      <c r="I72" s="108">
        <f t="shared" si="75"/>
        <v>0</v>
      </c>
      <c r="J72" s="108">
        <f t="shared" si="119"/>
        <v>0</v>
      </c>
      <c r="K72" s="108"/>
      <c r="L72" s="108"/>
      <c r="M72" s="108"/>
      <c r="N72" s="108"/>
      <c r="O72" s="108">
        <f t="shared" si="120"/>
        <v>0</v>
      </c>
      <c r="P72" s="108"/>
      <c r="Q72" s="108"/>
      <c r="R72" s="108"/>
      <c r="S72" s="108"/>
      <c r="T72" s="108">
        <f t="shared" si="121"/>
        <v>0</v>
      </c>
      <c r="U72" s="108"/>
      <c r="V72" s="108"/>
      <c r="W72" s="108"/>
      <c r="X72" s="108"/>
      <c r="Y72" s="108">
        <f t="shared" si="122"/>
        <v>0</v>
      </c>
      <c r="Z72" s="108"/>
      <c r="AA72" s="108"/>
      <c r="AB72" s="108"/>
      <c r="AC72" s="108">
        <f>'10'!P117</f>
        <v>0</v>
      </c>
      <c r="AD72" s="108">
        <f>'12'!H71</f>
        <v>0</v>
      </c>
      <c r="AE72" s="108">
        <f t="shared" si="61"/>
        <v>0</v>
      </c>
      <c r="AF72" s="108">
        <f t="shared" si="76"/>
        <v>0</v>
      </c>
      <c r="AG72" s="108">
        <f t="shared" si="77"/>
        <v>0</v>
      </c>
      <c r="AH72" s="108">
        <f t="shared" si="78"/>
        <v>0</v>
      </c>
      <c r="AI72" s="108">
        <f t="shared" si="79"/>
        <v>0</v>
      </c>
      <c r="AJ72" s="134">
        <f t="shared" si="62"/>
        <v>0</v>
      </c>
      <c r="AK72" s="108">
        <f t="shared" si="63"/>
        <v>0</v>
      </c>
      <c r="AL72" s="108">
        <f t="shared" si="80"/>
        <v>0</v>
      </c>
      <c r="AM72" s="108">
        <f t="shared" si="81"/>
        <v>0</v>
      </c>
      <c r="AN72" s="108">
        <f t="shared" si="82"/>
        <v>0</v>
      </c>
      <c r="AO72" s="134">
        <f t="shared" si="123"/>
        <v>0</v>
      </c>
      <c r="AP72" s="108">
        <f t="shared" si="65"/>
        <v>0</v>
      </c>
      <c r="AQ72" s="108">
        <f t="shared" si="66"/>
        <v>0</v>
      </c>
      <c r="AR72" s="108">
        <f t="shared" si="67"/>
        <v>0</v>
      </c>
      <c r="AS72" s="108">
        <f t="shared" si="68"/>
        <v>0</v>
      </c>
      <c r="AT72" s="134">
        <f t="shared" si="124"/>
        <v>0</v>
      </c>
      <c r="AU72" s="108">
        <f t="shared" si="70"/>
        <v>0</v>
      </c>
      <c r="AV72" s="108">
        <f t="shared" si="83"/>
        <v>0</v>
      </c>
      <c r="AW72" s="108">
        <f t="shared" si="84"/>
        <v>0</v>
      </c>
      <c r="AX72" s="108">
        <f t="shared" si="85"/>
        <v>0</v>
      </c>
      <c r="AY72" s="134">
        <f t="shared" si="125"/>
        <v>0</v>
      </c>
      <c r="AZ72" s="155">
        <f t="shared" si="51"/>
        <v>0</v>
      </c>
      <c r="BA72" s="155">
        <f t="shared" si="52"/>
        <v>0</v>
      </c>
      <c r="BB72" s="155">
        <f t="shared" si="53"/>
        <v>0</v>
      </c>
      <c r="BC72" s="155">
        <f t="shared" si="54"/>
        <v>0</v>
      </c>
      <c r="BD72" s="138"/>
    </row>
    <row r="73" spans="1:56" x14ac:dyDescent="0.25">
      <c r="A73" s="132" t="str">
        <f>'10'!A72</f>
        <v>1.4.6.</v>
      </c>
      <c r="B73" s="133" t="str">
        <f>'10'!B72</f>
        <v>Размещение КЛ-6кВ ТП-25-ТП-391 с участком ГНБ</v>
      </c>
      <c r="C73" s="95" t="str">
        <f>'10'!C72</f>
        <v>O</v>
      </c>
      <c r="D73" s="155">
        <f>'10'!G72</f>
        <v>0</v>
      </c>
      <c r="E73" s="108">
        <f t="shared" si="55"/>
        <v>0</v>
      </c>
      <c r="F73" s="108">
        <f t="shared" si="72"/>
        <v>0</v>
      </c>
      <c r="G73" s="108">
        <f t="shared" si="73"/>
        <v>0</v>
      </c>
      <c r="H73" s="108">
        <f t="shared" si="74"/>
        <v>0</v>
      </c>
      <c r="I73" s="108">
        <f t="shared" si="75"/>
        <v>0</v>
      </c>
      <c r="J73" s="108">
        <f t="shared" si="119"/>
        <v>0</v>
      </c>
      <c r="K73" s="108"/>
      <c r="L73" s="108"/>
      <c r="M73" s="108"/>
      <c r="N73" s="108"/>
      <c r="O73" s="108">
        <f t="shared" si="120"/>
        <v>0</v>
      </c>
      <c r="P73" s="108"/>
      <c r="Q73" s="108"/>
      <c r="R73" s="108"/>
      <c r="S73" s="108"/>
      <c r="T73" s="108">
        <f t="shared" si="121"/>
        <v>0</v>
      </c>
      <c r="U73" s="108"/>
      <c r="V73" s="108"/>
      <c r="W73" s="108"/>
      <c r="X73" s="108"/>
      <c r="Y73" s="108">
        <f t="shared" si="122"/>
        <v>0</v>
      </c>
      <c r="Z73" s="108"/>
      <c r="AA73" s="108"/>
      <c r="AB73" s="108"/>
      <c r="AC73" s="108">
        <f>'10'!P118</f>
        <v>0</v>
      </c>
      <c r="AD73" s="108">
        <f>'12'!H72</f>
        <v>0</v>
      </c>
      <c r="AE73" s="108">
        <f t="shared" si="61"/>
        <v>0</v>
      </c>
      <c r="AF73" s="108">
        <f t="shared" si="76"/>
        <v>0</v>
      </c>
      <c r="AG73" s="108">
        <f t="shared" si="77"/>
        <v>0</v>
      </c>
      <c r="AH73" s="108">
        <f t="shared" si="78"/>
        <v>0</v>
      </c>
      <c r="AI73" s="108">
        <f t="shared" si="79"/>
        <v>0</v>
      </c>
      <c r="AJ73" s="134">
        <f t="shared" si="62"/>
        <v>0</v>
      </c>
      <c r="AK73" s="108">
        <f t="shared" si="63"/>
        <v>0</v>
      </c>
      <c r="AL73" s="108">
        <f t="shared" si="80"/>
        <v>0</v>
      </c>
      <c r="AM73" s="108">
        <f t="shared" si="81"/>
        <v>0</v>
      </c>
      <c r="AN73" s="108">
        <f t="shared" si="82"/>
        <v>0</v>
      </c>
      <c r="AO73" s="134">
        <f t="shared" si="123"/>
        <v>0</v>
      </c>
      <c r="AP73" s="108">
        <f t="shared" si="65"/>
        <v>0</v>
      </c>
      <c r="AQ73" s="108">
        <f t="shared" si="66"/>
        <v>0</v>
      </c>
      <c r="AR73" s="108">
        <f t="shared" si="67"/>
        <v>0</v>
      </c>
      <c r="AS73" s="108">
        <f t="shared" si="68"/>
        <v>0</v>
      </c>
      <c r="AT73" s="134">
        <f t="shared" si="124"/>
        <v>0</v>
      </c>
      <c r="AU73" s="108">
        <f t="shared" si="70"/>
        <v>0</v>
      </c>
      <c r="AV73" s="108">
        <f t="shared" si="83"/>
        <v>0</v>
      </c>
      <c r="AW73" s="108">
        <f t="shared" si="84"/>
        <v>0</v>
      </c>
      <c r="AX73" s="108">
        <f t="shared" si="85"/>
        <v>0</v>
      </c>
      <c r="AY73" s="134">
        <f t="shared" si="125"/>
        <v>0</v>
      </c>
      <c r="AZ73" s="155">
        <f t="shared" si="51"/>
        <v>0</v>
      </c>
      <c r="BA73" s="155">
        <f t="shared" si="52"/>
        <v>0</v>
      </c>
      <c r="BB73" s="155">
        <f t="shared" si="53"/>
        <v>0</v>
      </c>
      <c r="BC73" s="155">
        <f t="shared" si="54"/>
        <v>0</v>
      </c>
      <c r="BD73" s="138"/>
    </row>
    <row r="74" spans="1:56" x14ac:dyDescent="0.25">
      <c r="A74" s="132" t="str">
        <f>'10'!A73</f>
        <v>1.6.</v>
      </c>
      <c r="B74" s="133" t="str">
        <f>'10'!B73</f>
        <v>Прочие инвестиционные проекты, всего</v>
      </c>
      <c r="C74" s="95" t="str">
        <f>'10'!C73</f>
        <v>M-O</v>
      </c>
      <c r="D74" s="155">
        <f>'10'!G73</f>
        <v>10.440000000000001</v>
      </c>
      <c r="E74" s="108">
        <f t="shared" si="55"/>
        <v>0</v>
      </c>
      <c r="F74" s="108">
        <f t="shared" si="72"/>
        <v>0</v>
      </c>
      <c r="G74" s="108">
        <f t="shared" si="73"/>
        <v>0</v>
      </c>
      <c r="H74" s="108">
        <f t="shared" si="74"/>
        <v>0</v>
      </c>
      <c r="I74" s="108">
        <f t="shared" si="75"/>
        <v>0</v>
      </c>
      <c r="J74" s="108">
        <f t="shared" si="119"/>
        <v>0</v>
      </c>
      <c r="K74" s="108"/>
      <c r="L74" s="108"/>
      <c r="M74" s="108"/>
      <c r="N74" s="108"/>
      <c r="O74" s="108">
        <f t="shared" si="120"/>
        <v>0</v>
      </c>
      <c r="P74" s="108"/>
      <c r="Q74" s="108"/>
      <c r="R74" s="108"/>
      <c r="S74" s="108"/>
      <c r="T74" s="108">
        <f t="shared" si="121"/>
        <v>0</v>
      </c>
      <c r="U74" s="108"/>
      <c r="V74" s="108"/>
      <c r="W74" s="108"/>
      <c r="X74" s="108"/>
      <c r="Y74" s="108">
        <f t="shared" si="122"/>
        <v>0</v>
      </c>
      <c r="Z74" s="108"/>
      <c r="AA74" s="108"/>
      <c r="AB74" s="108"/>
      <c r="AC74" s="108">
        <f>'10'!P119</f>
        <v>0</v>
      </c>
      <c r="AD74" s="108">
        <f>'12'!H73</f>
        <v>8.7000000000000011</v>
      </c>
      <c r="AE74" s="108">
        <f t="shared" si="61"/>
        <v>0</v>
      </c>
      <c r="AF74" s="108">
        <f t="shared" si="76"/>
        <v>0</v>
      </c>
      <c r="AG74" s="108">
        <f t="shared" si="77"/>
        <v>0</v>
      </c>
      <c r="AH74" s="108">
        <f t="shared" si="78"/>
        <v>0</v>
      </c>
      <c r="AI74" s="108">
        <f t="shared" si="79"/>
        <v>0</v>
      </c>
      <c r="AJ74" s="134">
        <f t="shared" si="62"/>
        <v>0</v>
      </c>
      <c r="AK74" s="108">
        <f t="shared" si="63"/>
        <v>0</v>
      </c>
      <c r="AL74" s="108">
        <f t="shared" si="80"/>
        <v>0</v>
      </c>
      <c r="AM74" s="108">
        <f t="shared" si="81"/>
        <v>0</v>
      </c>
      <c r="AN74" s="108">
        <f t="shared" si="82"/>
        <v>0</v>
      </c>
      <c r="AO74" s="134">
        <f t="shared" si="123"/>
        <v>0</v>
      </c>
      <c r="AP74" s="108">
        <f t="shared" si="65"/>
        <v>0</v>
      </c>
      <c r="AQ74" s="108">
        <f t="shared" si="66"/>
        <v>0</v>
      </c>
      <c r="AR74" s="108">
        <f t="shared" si="67"/>
        <v>0</v>
      </c>
      <c r="AS74" s="108">
        <f t="shared" si="68"/>
        <v>0</v>
      </c>
      <c r="AT74" s="134">
        <f t="shared" si="124"/>
        <v>0</v>
      </c>
      <c r="AU74" s="108">
        <f t="shared" si="70"/>
        <v>0</v>
      </c>
      <c r="AV74" s="108">
        <f t="shared" si="83"/>
        <v>0</v>
      </c>
      <c r="AW74" s="108">
        <f t="shared" si="84"/>
        <v>0</v>
      </c>
      <c r="AX74" s="108">
        <f t="shared" si="85"/>
        <v>0</v>
      </c>
      <c r="AY74" s="134">
        <f t="shared" si="125"/>
        <v>0</v>
      </c>
      <c r="AZ74" s="155">
        <f t="shared" si="51"/>
        <v>0</v>
      </c>
      <c r="BA74" s="155">
        <f t="shared" si="52"/>
        <v>0</v>
      </c>
      <c r="BB74" s="155">
        <f t="shared" si="53"/>
        <v>0</v>
      </c>
      <c r="BC74" s="155">
        <f t="shared" si="54"/>
        <v>0</v>
      </c>
      <c r="BD74" s="138"/>
    </row>
    <row r="75" spans="1:56" x14ac:dyDescent="0.25">
      <c r="A75" s="132" t="str">
        <f>'10'!A74</f>
        <v>1.6.1.</v>
      </c>
      <c r="B75" s="133" t="str">
        <f>'10'!B74</f>
        <v>По программе энергосбережения и повышения энергетической эффективности</v>
      </c>
      <c r="C75" s="95">
        <f>'10'!C74</f>
        <v>0</v>
      </c>
      <c r="D75" s="155">
        <f>'10'!G74</f>
        <v>0</v>
      </c>
      <c r="E75" s="108">
        <f t="shared" si="55"/>
        <v>0</v>
      </c>
      <c r="F75" s="108">
        <f t="shared" si="72"/>
        <v>0</v>
      </c>
      <c r="G75" s="108">
        <f t="shared" si="73"/>
        <v>0</v>
      </c>
      <c r="H75" s="108">
        <f t="shared" si="74"/>
        <v>0</v>
      </c>
      <c r="I75" s="108">
        <f t="shared" si="75"/>
        <v>0</v>
      </c>
      <c r="J75" s="108">
        <f t="shared" si="119"/>
        <v>0</v>
      </c>
      <c r="K75" s="108"/>
      <c r="L75" s="108"/>
      <c r="M75" s="108"/>
      <c r="N75" s="108"/>
      <c r="O75" s="108">
        <f t="shared" si="120"/>
        <v>0</v>
      </c>
      <c r="P75" s="108"/>
      <c r="Q75" s="108"/>
      <c r="R75" s="108"/>
      <c r="S75" s="108"/>
      <c r="T75" s="108">
        <f t="shared" si="121"/>
        <v>0</v>
      </c>
      <c r="U75" s="108"/>
      <c r="V75" s="108"/>
      <c r="W75" s="108"/>
      <c r="X75" s="108"/>
      <c r="Y75" s="108">
        <f t="shared" si="122"/>
        <v>0</v>
      </c>
      <c r="Z75" s="108"/>
      <c r="AA75" s="108"/>
      <c r="AB75" s="108"/>
      <c r="AC75" s="108">
        <f>'10'!P120</f>
        <v>0</v>
      </c>
      <c r="AD75" s="108">
        <f>'12'!H74</f>
        <v>0</v>
      </c>
      <c r="AE75" s="108">
        <f t="shared" si="61"/>
        <v>0</v>
      </c>
      <c r="AF75" s="108">
        <f t="shared" si="76"/>
        <v>0</v>
      </c>
      <c r="AG75" s="108">
        <f t="shared" si="77"/>
        <v>0</v>
      </c>
      <c r="AH75" s="108">
        <f t="shared" si="78"/>
        <v>0</v>
      </c>
      <c r="AI75" s="108">
        <f t="shared" si="79"/>
        <v>0</v>
      </c>
      <c r="AJ75" s="134">
        <f t="shared" si="62"/>
        <v>0</v>
      </c>
      <c r="AK75" s="108">
        <f t="shared" si="63"/>
        <v>0</v>
      </c>
      <c r="AL75" s="108">
        <f t="shared" si="80"/>
        <v>0</v>
      </c>
      <c r="AM75" s="108">
        <f t="shared" si="81"/>
        <v>0</v>
      </c>
      <c r="AN75" s="108">
        <f t="shared" si="82"/>
        <v>0</v>
      </c>
      <c r="AO75" s="134">
        <f t="shared" si="123"/>
        <v>0</v>
      </c>
      <c r="AP75" s="108">
        <f t="shared" si="65"/>
        <v>0</v>
      </c>
      <c r="AQ75" s="108">
        <f t="shared" si="66"/>
        <v>0</v>
      </c>
      <c r="AR75" s="108">
        <f t="shared" si="67"/>
        <v>0</v>
      </c>
      <c r="AS75" s="108">
        <f t="shared" si="68"/>
        <v>0</v>
      </c>
      <c r="AT75" s="134">
        <f t="shared" si="124"/>
        <v>0</v>
      </c>
      <c r="AU75" s="108">
        <f t="shared" si="70"/>
        <v>0</v>
      </c>
      <c r="AV75" s="108">
        <f t="shared" si="83"/>
        <v>0</v>
      </c>
      <c r="AW75" s="108">
        <f t="shared" si="84"/>
        <v>0</v>
      </c>
      <c r="AX75" s="108">
        <f t="shared" si="85"/>
        <v>0</v>
      </c>
      <c r="AY75" s="134">
        <f t="shared" si="125"/>
        <v>0</v>
      </c>
      <c r="AZ75" s="155">
        <f t="shared" si="51"/>
        <v>0</v>
      </c>
      <c r="BA75" s="155">
        <f t="shared" si="52"/>
        <v>0</v>
      </c>
      <c r="BB75" s="155">
        <f t="shared" si="53"/>
        <v>0</v>
      </c>
      <c r="BC75" s="155">
        <f t="shared" si="54"/>
        <v>0</v>
      </c>
      <c r="BD75" s="138"/>
    </row>
    <row r="76" spans="1:56" x14ac:dyDescent="0.25">
      <c r="A76" s="132" t="str">
        <f>'10'!A75</f>
        <v>1.6.1.</v>
      </c>
      <c r="B76" s="133" t="str">
        <f>'10'!B75</f>
        <v>Приобретение автотранспортных средств</v>
      </c>
      <c r="C76" s="95" t="str">
        <f>'10'!C75</f>
        <v>M-O</v>
      </c>
      <c r="D76" s="155">
        <f>'10'!G75</f>
        <v>10.440000000000001</v>
      </c>
      <c r="E76" s="108">
        <f t="shared" si="55"/>
        <v>10.233499999999999</v>
      </c>
      <c r="F76" s="108">
        <f t="shared" si="72"/>
        <v>0</v>
      </c>
      <c r="G76" s="108">
        <f t="shared" si="73"/>
        <v>0</v>
      </c>
      <c r="H76" s="108">
        <f t="shared" si="74"/>
        <v>0</v>
      </c>
      <c r="I76" s="108">
        <f t="shared" si="75"/>
        <v>10.233499999999999</v>
      </c>
      <c r="J76" s="108">
        <f t="shared" si="119"/>
        <v>0</v>
      </c>
      <c r="K76" s="108"/>
      <c r="L76" s="108"/>
      <c r="M76" s="108"/>
      <c r="N76" s="108"/>
      <c r="O76" s="108">
        <f t="shared" si="120"/>
        <v>10.233499999999999</v>
      </c>
      <c r="P76" s="108"/>
      <c r="Q76" s="108"/>
      <c r="R76" s="108"/>
      <c r="S76" s="108">
        <f>S79+S80</f>
        <v>10.233499999999999</v>
      </c>
      <c r="T76" s="108">
        <f t="shared" si="121"/>
        <v>0</v>
      </c>
      <c r="U76" s="108"/>
      <c r="V76" s="108"/>
      <c r="W76" s="108"/>
      <c r="X76" s="108"/>
      <c r="Y76" s="108">
        <f t="shared" si="122"/>
        <v>0</v>
      </c>
      <c r="Z76" s="108"/>
      <c r="AA76" s="108"/>
      <c r="AB76" s="108"/>
      <c r="AC76" s="108">
        <f>'10'!P121</f>
        <v>0</v>
      </c>
      <c r="AD76" s="108">
        <f>'12'!H75</f>
        <v>8.7000000000000011</v>
      </c>
      <c r="AE76" s="108">
        <f t="shared" si="61"/>
        <v>8.5279166666666661</v>
      </c>
      <c r="AF76" s="108">
        <f t="shared" si="76"/>
        <v>0</v>
      </c>
      <c r="AG76" s="108">
        <f t="shared" si="77"/>
        <v>0</v>
      </c>
      <c r="AH76" s="108">
        <f t="shared" si="78"/>
        <v>0</v>
      </c>
      <c r="AI76" s="108">
        <f t="shared" si="79"/>
        <v>8.5279166666666661</v>
      </c>
      <c r="AJ76" s="134">
        <f t="shared" si="62"/>
        <v>0</v>
      </c>
      <c r="AK76" s="108">
        <f t="shared" si="63"/>
        <v>0</v>
      </c>
      <c r="AL76" s="108">
        <f t="shared" si="80"/>
        <v>0</v>
      </c>
      <c r="AM76" s="108">
        <f t="shared" si="81"/>
        <v>0</v>
      </c>
      <c r="AN76" s="108">
        <f t="shared" si="82"/>
        <v>0</v>
      </c>
      <c r="AO76" s="134">
        <f t="shared" si="123"/>
        <v>8.5279166666666661</v>
      </c>
      <c r="AP76" s="108">
        <f t="shared" si="65"/>
        <v>0</v>
      </c>
      <c r="AQ76" s="108">
        <f t="shared" si="66"/>
        <v>0</v>
      </c>
      <c r="AR76" s="108">
        <f t="shared" si="67"/>
        <v>0</v>
      </c>
      <c r="AS76" s="108">
        <f t="shared" si="68"/>
        <v>8.5279166666666661</v>
      </c>
      <c r="AT76" s="134">
        <f t="shared" si="124"/>
        <v>0</v>
      </c>
      <c r="AU76" s="108">
        <f t="shared" si="70"/>
        <v>0</v>
      </c>
      <c r="AV76" s="108">
        <f t="shared" si="83"/>
        <v>0</v>
      </c>
      <c r="AW76" s="108">
        <f t="shared" si="84"/>
        <v>0</v>
      </c>
      <c r="AX76" s="108">
        <f t="shared" si="85"/>
        <v>0</v>
      </c>
      <c r="AY76" s="134">
        <f t="shared" si="125"/>
        <v>0</v>
      </c>
      <c r="AZ76" s="155">
        <f t="shared" si="51"/>
        <v>0</v>
      </c>
      <c r="BA76" s="155">
        <f t="shared" si="52"/>
        <v>0</v>
      </c>
      <c r="BB76" s="155">
        <f t="shared" si="53"/>
        <v>0</v>
      </c>
      <c r="BC76" s="155">
        <f t="shared" si="54"/>
        <v>0</v>
      </c>
      <c r="BD76" s="138"/>
    </row>
    <row r="77" spans="1:56" ht="21" x14ac:dyDescent="0.25">
      <c r="A77" s="132" t="str">
        <f>'10'!A76</f>
        <v>1.6.1.1.</v>
      </c>
      <c r="B77" s="133" t="str">
        <f>'10'!B76</f>
        <v>Приобретение автомобиля для перевозки персонала - 2 шт.</v>
      </c>
      <c r="C77" s="95" t="str">
        <f>'10'!C76</f>
        <v>M</v>
      </c>
      <c r="D77" s="155">
        <f>'10'!G76</f>
        <v>0</v>
      </c>
      <c r="E77" s="108">
        <f t="shared" si="55"/>
        <v>0</v>
      </c>
      <c r="F77" s="108">
        <f t="shared" si="72"/>
        <v>0</v>
      </c>
      <c r="G77" s="108">
        <f t="shared" si="73"/>
        <v>0</v>
      </c>
      <c r="H77" s="108">
        <f t="shared" si="74"/>
        <v>0</v>
      </c>
      <c r="I77" s="108">
        <f t="shared" si="75"/>
        <v>0</v>
      </c>
      <c r="J77" s="108">
        <f t="shared" si="119"/>
        <v>0</v>
      </c>
      <c r="K77" s="108"/>
      <c r="L77" s="108"/>
      <c r="M77" s="108"/>
      <c r="N77" s="108"/>
      <c r="O77" s="108">
        <f t="shared" si="120"/>
        <v>0</v>
      </c>
      <c r="P77" s="108"/>
      <c r="Q77" s="108"/>
      <c r="R77" s="108"/>
      <c r="S77" s="108"/>
      <c r="T77" s="108">
        <f t="shared" si="121"/>
        <v>0</v>
      </c>
      <c r="U77" s="108"/>
      <c r="V77" s="108"/>
      <c r="W77" s="108"/>
      <c r="X77" s="108"/>
      <c r="Y77" s="108">
        <f t="shared" si="122"/>
        <v>0</v>
      </c>
      <c r="Z77" s="108"/>
      <c r="AA77" s="108"/>
      <c r="AB77" s="108"/>
      <c r="AC77" s="108">
        <f>'10'!P122</f>
        <v>0</v>
      </c>
      <c r="AD77" s="108">
        <f>'12'!H76</f>
        <v>0</v>
      </c>
      <c r="AE77" s="108">
        <f t="shared" si="61"/>
        <v>0</v>
      </c>
      <c r="AF77" s="108">
        <f t="shared" si="76"/>
        <v>0</v>
      </c>
      <c r="AG77" s="108">
        <f t="shared" si="77"/>
        <v>0</v>
      </c>
      <c r="AH77" s="108">
        <f t="shared" si="78"/>
        <v>0</v>
      </c>
      <c r="AI77" s="108">
        <f t="shared" si="79"/>
        <v>0</v>
      </c>
      <c r="AJ77" s="134">
        <f t="shared" si="62"/>
        <v>0</v>
      </c>
      <c r="AK77" s="108">
        <f t="shared" si="63"/>
        <v>0</v>
      </c>
      <c r="AL77" s="108">
        <f t="shared" si="80"/>
        <v>0</v>
      </c>
      <c r="AM77" s="108">
        <f t="shared" si="81"/>
        <v>0</v>
      </c>
      <c r="AN77" s="108">
        <f t="shared" si="82"/>
        <v>0</v>
      </c>
      <c r="AO77" s="134">
        <f t="shared" si="123"/>
        <v>0</v>
      </c>
      <c r="AP77" s="108">
        <f t="shared" si="65"/>
        <v>0</v>
      </c>
      <c r="AQ77" s="108">
        <f t="shared" si="66"/>
        <v>0</v>
      </c>
      <c r="AR77" s="108">
        <f t="shared" si="67"/>
        <v>0</v>
      </c>
      <c r="AS77" s="108">
        <f t="shared" si="68"/>
        <v>0</v>
      </c>
      <c r="AT77" s="134">
        <f t="shared" si="124"/>
        <v>0</v>
      </c>
      <c r="AU77" s="108">
        <f t="shared" si="70"/>
        <v>0</v>
      </c>
      <c r="AV77" s="108">
        <f t="shared" si="83"/>
        <v>0</v>
      </c>
      <c r="AW77" s="108">
        <f t="shared" si="84"/>
        <v>0</v>
      </c>
      <c r="AX77" s="108">
        <f t="shared" si="85"/>
        <v>0</v>
      </c>
      <c r="AY77" s="134">
        <f t="shared" si="125"/>
        <v>0</v>
      </c>
      <c r="AZ77" s="155">
        <f t="shared" si="51"/>
        <v>0</v>
      </c>
      <c r="BA77" s="155">
        <f t="shared" si="52"/>
        <v>0</v>
      </c>
      <c r="BB77" s="155">
        <f t="shared" si="53"/>
        <v>0</v>
      </c>
      <c r="BC77" s="155">
        <f t="shared" si="54"/>
        <v>0</v>
      </c>
      <c r="BD77" s="138"/>
    </row>
    <row r="78" spans="1:56" ht="21" x14ac:dyDescent="0.25">
      <c r="A78" s="132" t="str">
        <f>'10'!A77</f>
        <v>1.6.1.2.</v>
      </c>
      <c r="B78" s="133" t="str">
        <f>'10'!B77</f>
        <v>Приобретение автоподъемник АП-18А</v>
      </c>
      <c r="C78" s="95" t="str">
        <f>'10'!C77</f>
        <v>M</v>
      </c>
      <c r="D78" s="155">
        <f>'10'!G77</f>
        <v>0</v>
      </c>
      <c r="E78" s="108">
        <f t="shared" si="55"/>
        <v>0</v>
      </c>
      <c r="F78" s="108">
        <f t="shared" si="72"/>
        <v>0</v>
      </c>
      <c r="G78" s="108">
        <f t="shared" si="73"/>
        <v>0</v>
      </c>
      <c r="H78" s="108">
        <f t="shared" si="74"/>
        <v>0</v>
      </c>
      <c r="I78" s="108">
        <f t="shared" si="75"/>
        <v>0</v>
      </c>
      <c r="J78" s="108">
        <f t="shared" si="119"/>
        <v>0</v>
      </c>
      <c r="K78" s="108"/>
      <c r="L78" s="108"/>
      <c r="M78" s="108"/>
      <c r="N78" s="108"/>
      <c r="O78" s="108">
        <f t="shared" si="120"/>
        <v>0</v>
      </c>
      <c r="P78" s="108"/>
      <c r="Q78" s="108"/>
      <c r="R78" s="108"/>
      <c r="S78" s="108"/>
      <c r="T78" s="108">
        <f t="shared" si="121"/>
        <v>0</v>
      </c>
      <c r="U78" s="108"/>
      <c r="V78" s="108"/>
      <c r="W78" s="108"/>
      <c r="X78" s="108"/>
      <c r="Y78" s="108">
        <f t="shared" si="122"/>
        <v>0</v>
      </c>
      <c r="Z78" s="108"/>
      <c r="AA78" s="108"/>
      <c r="AB78" s="108"/>
      <c r="AC78" s="108">
        <f>'10'!P123</f>
        <v>0</v>
      </c>
      <c r="AD78" s="108">
        <f>'12'!H77</f>
        <v>0</v>
      </c>
      <c r="AE78" s="108">
        <f t="shared" si="61"/>
        <v>0</v>
      </c>
      <c r="AF78" s="108">
        <f t="shared" si="76"/>
        <v>0</v>
      </c>
      <c r="AG78" s="108">
        <f t="shared" si="77"/>
        <v>0</v>
      </c>
      <c r="AH78" s="108">
        <f t="shared" si="78"/>
        <v>0</v>
      </c>
      <c r="AI78" s="108">
        <f t="shared" si="79"/>
        <v>0</v>
      </c>
      <c r="AJ78" s="134">
        <f t="shared" si="62"/>
        <v>0</v>
      </c>
      <c r="AK78" s="108">
        <f t="shared" si="63"/>
        <v>0</v>
      </c>
      <c r="AL78" s="108">
        <f t="shared" si="80"/>
        <v>0</v>
      </c>
      <c r="AM78" s="108">
        <f t="shared" si="81"/>
        <v>0</v>
      </c>
      <c r="AN78" s="108">
        <f t="shared" si="82"/>
        <v>0</v>
      </c>
      <c r="AO78" s="134">
        <f t="shared" si="123"/>
        <v>0</v>
      </c>
      <c r="AP78" s="108">
        <f t="shared" si="65"/>
        <v>0</v>
      </c>
      <c r="AQ78" s="108">
        <f t="shared" si="66"/>
        <v>0</v>
      </c>
      <c r="AR78" s="108">
        <f t="shared" si="67"/>
        <v>0</v>
      </c>
      <c r="AS78" s="108">
        <f t="shared" si="68"/>
        <v>0</v>
      </c>
      <c r="AT78" s="134">
        <f t="shared" si="124"/>
        <v>0</v>
      </c>
      <c r="AU78" s="108">
        <f t="shared" si="70"/>
        <v>0</v>
      </c>
      <c r="AV78" s="108">
        <f t="shared" si="83"/>
        <v>0</v>
      </c>
      <c r="AW78" s="108">
        <f t="shared" si="84"/>
        <v>0</v>
      </c>
      <c r="AX78" s="108">
        <f t="shared" si="85"/>
        <v>0</v>
      </c>
      <c r="AY78" s="134">
        <f t="shared" si="125"/>
        <v>0</v>
      </c>
      <c r="AZ78" s="155">
        <f t="shared" si="51"/>
        <v>0</v>
      </c>
      <c r="BA78" s="155">
        <f t="shared" si="52"/>
        <v>0</v>
      </c>
      <c r="BB78" s="155">
        <f t="shared" si="53"/>
        <v>0</v>
      </c>
      <c r="BC78" s="155">
        <f t="shared" si="54"/>
        <v>0</v>
      </c>
      <c r="BD78" s="138"/>
    </row>
    <row r="79" spans="1:56" ht="21" x14ac:dyDescent="0.25">
      <c r="A79" s="132" t="str">
        <f>'10'!A78</f>
        <v>1.6.1.3.</v>
      </c>
      <c r="B79" s="133" t="str">
        <f>'10'!B78</f>
        <v>Приобретение УАЗ 390995 - 2 шт.</v>
      </c>
      <c r="C79" s="95" t="str">
        <f>'10'!C78</f>
        <v>N</v>
      </c>
      <c r="D79" s="155">
        <f>'10'!G78</f>
        <v>2.4</v>
      </c>
      <c r="E79" s="108">
        <f t="shared" si="55"/>
        <v>2.2805</v>
      </c>
      <c r="F79" s="108">
        <f t="shared" si="72"/>
        <v>0</v>
      </c>
      <c r="G79" s="108">
        <f t="shared" si="73"/>
        <v>0</v>
      </c>
      <c r="H79" s="108">
        <f t="shared" si="74"/>
        <v>0</v>
      </c>
      <c r="I79" s="108">
        <f t="shared" si="75"/>
        <v>2.2805</v>
      </c>
      <c r="J79" s="108">
        <f t="shared" si="119"/>
        <v>0</v>
      </c>
      <c r="K79" s="108"/>
      <c r="L79" s="108"/>
      <c r="M79" s="108"/>
      <c r="N79" s="108"/>
      <c r="O79" s="108">
        <f t="shared" si="120"/>
        <v>2.2805</v>
      </c>
      <c r="P79" s="108"/>
      <c r="Q79" s="108"/>
      <c r="R79" s="108"/>
      <c r="S79" s="108">
        <f>'10'!L78</f>
        <v>2.2805</v>
      </c>
      <c r="T79" s="108">
        <f t="shared" si="121"/>
        <v>0</v>
      </c>
      <c r="U79" s="108"/>
      <c r="V79" s="108"/>
      <c r="W79" s="108"/>
      <c r="X79" s="108"/>
      <c r="Y79" s="108">
        <f t="shared" si="122"/>
        <v>0</v>
      </c>
      <c r="Z79" s="108"/>
      <c r="AA79" s="108"/>
      <c r="AB79" s="108"/>
      <c r="AC79" s="108">
        <f>'10'!P124</f>
        <v>0</v>
      </c>
      <c r="AD79" s="108">
        <f>'12'!H78</f>
        <v>2</v>
      </c>
      <c r="AE79" s="108">
        <f t="shared" si="61"/>
        <v>1.9004166666666666</v>
      </c>
      <c r="AF79" s="108">
        <f t="shared" si="76"/>
        <v>0</v>
      </c>
      <c r="AG79" s="108">
        <f t="shared" si="77"/>
        <v>0</v>
      </c>
      <c r="AH79" s="108">
        <f t="shared" si="78"/>
        <v>0</v>
      </c>
      <c r="AI79" s="108">
        <f t="shared" si="79"/>
        <v>1.9004166666666666</v>
      </c>
      <c r="AJ79" s="134">
        <f t="shared" si="62"/>
        <v>0</v>
      </c>
      <c r="AK79" s="108">
        <f t="shared" si="63"/>
        <v>0</v>
      </c>
      <c r="AL79" s="108">
        <f t="shared" si="80"/>
        <v>0</v>
      </c>
      <c r="AM79" s="108">
        <f t="shared" si="81"/>
        <v>0</v>
      </c>
      <c r="AN79" s="108">
        <f t="shared" si="82"/>
        <v>0</v>
      </c>
      <c r="AO79" s="134">
        <f>SUM(AP79:AS79)</f>
        <v>1.9004166666666666</v>
      </c>
      <c r="AP79" s="108">
        <f t="shared" si="65"/>
        <v>0</v>
      </c>
      <c r="AQ79" s="108">
        <f t="shared" si="66"/>
        <v>0</v>
      </c>
      <c r="AR79" s="108">
        <f t="shared" si="67"/>
        <v>0</v>
      </c>
      <c r="AS79" s="108">
        <f t="shared" si="68"/>
        <v>1.9004166666666666</v>
      </c>
      <c r="AT79" s="134">
        <f t="shared" si="124"/>
        <v>0</v>
      </c>
      <c r="AU79" s="108">
        <f t="shared" si="70"/>
        <v>0</v>
      </c>
      <c r="AV79" s="108">
        <f t="shared" si="83"/>
        <v>0</v>
      </c>
      <c r="AW79" s="108">
        <f t="shared" si="84"/>
        <v>0</v>
      </c>
      <c r="AX79" s="108">
        <f t="shared" si="85"/>
        <v>0</v>
      </c>
      <c r="AY79" s="134">
        <f t="shared" si="125"/>
        <v>0</v>
      </c>
      <c r="AZ79" s="155">
        <f t="shared" si="51"/>
        <v>0</v>
      </c>
      <c r="BA79" s="155">
        <f t="shared" si="52"/>
        <v>0</v>
      </c>
      <c r="BB79" s="155">
        <f t="shared" si="53"/>
        <v>0</v>
      </c>
      <c r="BC79" s="155">
        <f t="shared" si="54"/>
        <v>0</v>
      </c>
      <c r="BD79" s="138"/>
    </row>
    <row r="80" spans="1:56" ht="21" x14ac:dyDescent="0.25">
      <c r="A80" s="132" t="str">
        <f>'10'!A79</f>
        <v>1.6.1.4.</v>
      </c>
      <c r="B80" s="133" t="str">
        <f>'10'!B79</f>
        <v xml:space="preserve">Приобретение автоподъемник АП-18А </v>
      </c>
      <c r="C80" s="95" t="str">
        <f>'10'!C79</f>
        <v>N</v>
      </c>
      <c r="D80" s="155">
        <f>'10'!G79</f>
        <v>8.0400000000000009</v>
      </c>
      <c r="E80" s="108">
        <f t="shared" si="55"/>
        <v>7.9530000000000003</v>
      </c>
      <c r="F80" s="108">
        <f t="shared" si="72"/>
        <v>0</v>
      </c>
      <c r="G80" s="108">
        <f t="shared" si="73"/>
        <v>0</v>
      </c>
      <c r="H80" s="108">
        <f t="shared" si="74"/>
        <v>0</v>
      </c>
      <c r="I80" s="108">
        <f t="shared" si="75"/>
        <v>7.9530000000000003</v>
      </c>
      <c r="J80" s="108">
        <f t="shared" si="119"/>
        <v>0</v>
      </c>
      <c r="K80" s="108"/>
      <c r="L80" s="108"/>
      <c r="M80" s="108"/>
      <c r="N80" s="108"/>
      <c r="O80" s="108">
        <f t="shared" si="120"/>
        <v>7.9530000000000003</v>
      </c>
      <c r="P80" s="108"/>
      <c r="Q80" s="108"/>
      <c r="R80" s="108"/>
      <c r="S80" s="108">
        <f>'10'!L79</f>
        <v>7.9530000000000003</v>
      </c>
      <c r="T80" s="108">
        <f t="shared" si="121"/>
        <v>0</v>
      </c>
      <c r="U80" s="108"/>
      <c r="V80" s="108"/>
      <c r="W80" s="108"/>
      <c r="X80" s="108"/>
      <c r="Y80" s="108">
        <f t="shared" si="122"/>
        <v>0</v>
      </c>
      <c r="Z80" s="108"/>
      <c r="AA80" s="108"/>
      <c r="AB80" s="108"/>
      <c r="AC80" s="108">
        <f>'10'!P125</f>
        <v>0</v>
      </c>
      <c r="AD80" s="108">
        <f>'12'!H79</f>
        <v>6.7000000000000011</v>
      </c>
      <c r="AE80" s="108">
        <f t="shared" si="61"/>
        <v>6.6275000000000004</v>
      </c>
      <c r="AF80" s="108">
        <f t="shared" si="76"/>
        <v>0</v>
      </c>
      <c r="AG80" s="108">
        <f t="shared" si="77"/>
        <v>0</v>
      </c>
      <c r="AH80" s="108">
        <f t="shared" si="78"/>
        <v>0</v>
      </c>
      <c r="AI80" s="108">
        <f t="shared" si="79"/>
        <v>6.6275000000000004</v>
      </c>
      <c r="AJ80" s="134">
        <f t="shared" si="62"/>
        <v>0</v>
      </c>
      <c r="AK80" s="108">
        <f t="shared" si="63"/>
        <v>0</v>
      </c>
      <c r="AL80" s="108">
        <f t="shared" si="80"/>
        <v>0</v>
      </c>
      <c r="AM80" s="108">
        <f t="shared" si="81"/>
        <v>0</v>
      </c>
      <c r="AN80" s="108">
        <f t="shared" si="82"/>
        <v>0</v>
      </c>
      <c r="AO80" s="134">
        <f t="shared" si="123"/>
        <v>6.6275000000000004</v>
      </c>
      <c r="AP80" s="108">
        <f t="shared" si="65"/>
        <v>0</v>
      </c>
      <c r="AQ80" s="108">
        <f t="shared" si="66"/>
        <v>0</v>
      </c>
      <c r="AR80" s="108">
        <f t="shared" si="67"/>
        <v>0</v>
      </c>
      <c r="AS80" s="108">
        <f t="shared" si="68"/>
        <v>6.6275000000000004</v>
      </c>
      <c r="AT80" s="134">
        <f t="shared" si="124"/>
        <v>0</v>
      </c>
      <c r="AU80" s="108">
        <f t="shared" si="70"/>
        <v>0</v>
      </c>
      <c r="AV80" s="108">
        <f t="shared" si="83"/>
        <v>0</v>
      </c>
      <c r="AW80" s="108">
        <f t="shared" si="84"/>
        <v>0</v>
      </c>
      <c r="AX80" s="108">
        <f t="shared" si="85"/>
        <v>0</v>
      </c>
      <c r="AY80" s="134">
        <f t="shared" si="125"/>
        <v>0</v>
      </c>
      <c r="AZ80" s="155">
        <f t="shared" si="51"/>
        <v>0</v>
      </c>
      <c r="BA80" s="155">
        <f t="shared" si="52"/>
        <v>0</v>
      </c>
      <c r="BB80" s="155">
        <f t="shared" si="53"/>
        <v>0</v>
      </c>
      <c r="BC80" s="155">
        <f t="shared" si="54"/>
        <v>0</v>
      </c>
      <c r="BD80" s="138"/>
    </row>
    <row r="81" spans="1:56" ht="21" x14ac:dyDescent="0.25">
      <c r="A81" s="132" t="str">
        <f>'10'!A80</f>
        <v>1.6.1.5.</v>
      </c>
      <c r="B81" s="133" t="str">
        <f>'10'!B80</f>
        <v>Приобретение УАЗ 390995 - 2 шт.</v>
      </c>
      <c r="C81" s="95" t="str">
        <f>'10'!C80</f>
        <v>O</v>
      </c>
      <c r="D81" s="155">
        <f>'10'!G80</f>
        <v>0</v>
      </c>
      <c r="E81" s="108">
        <f t="shared" si="55"/>
        <v>0</v>
      </c>
      <c r="F81" s="108">
        <f t="shared" si="72"/>
        <v>0</v>
      </c>
      <c r="G81" s="108">
        <f t="shared" si="73"/>
        <v>0</v>
      </c>
      <c r="H81" s="108">
        <f t="shared" si="74"/>
        <v>0</v>
      </c>
      <c r="I81" s="108">
        <f t="shared" si="75"/>
        <v>0</v>
      </c>
      <c r="J81" s="108">
        <f t="shared" si="119"/>
        <v>0</v>
      </c>
      <c r="K81" s="108"/>
      <c r="L81" s="108"/>
      <c r="M81" s="108"/>
      <c r="N81" s="108"/>
      <c r="O81" s="108">
        <f t="shared" si="120"/>
        <v>0</v>
      </c>
      <c r="P81" s="108"/>
      <c r="Q81" s="108"/>
      <c r="R81" s="108"/>
      <c r="S81" s="108"/>
      <c r="T81" s="108">
        <f t="shared" si="121"/>
        <v>0</v>
      </c>
      <c r="U81" s="108"/>
      <c r="V81" s="108"/>
      <c r="W81" s="108"/>
      <c r="X81" s="108"/>
      <c r="Y81" s="108">
        <f t="shared" si="122"/>
        <v>0</v>
      </c>
      <c r="Z81" s="108"/>
      <c r="AA81" s="108"/>
      <c r="AB81" s="108"/>
      <c r="AC81" s="108">
        <f>'10'!P126</f>
        <v>0</v>
      </c>
      <c r="AD81" s="108">
        <f>'12'!H80</f>
        <v>0</v>
      </c>
      <c r="AE81" s="108">
        <f t="shared" si="61"/>
        <v>0</v>
      </c>
      <c r="AF81" s="108">
        <f t="shared" si="76"/>
        <v>0</v>
      </c>
      <c r="AG81" s="108">
        <f t="shared" si="77"/>
        <v>0</v>
      </c>
      <c r="AH81" s="108">
        <f t="shared" si="78"/>
        <v>0</v>
      </c>
      <c r="AI81" s="108">
        <f t="shared" si="79"/>
        <v>0</v>
      </c>
      <c r="AJ81" s="134">
        <f t="shared" si="62"/>
        <v>0</v>
      </c>
      <c r="AK81" s="108">
        <f t="shared" si="63"/>
        <v>0</v>
      </c>
      <c r="AL81" s="108">
        <f t="shared" si="80"/>
        <v>0</v>
      </c>
      <c r="AM81" s="108">
        <f t="shared" si="81"/>
        <v>0</v>
      </c>
      <c r="AN81" s="108">
        <f t="shared" si="82"/>
        <v>0</v>
      </c>
      <c r="AO81" s="134">
        <f t="shared" si="123"/>
        <v>0</v>
      </c>
      <c r="AP81" s="108">
        <f t="shared" si="65"/>
        <v>0</v>
      </c>
      <c r="AQ81" s="108">
        <f t="shared" si="66"/>
        <v>0</v>
      </c>
      <c r="AR81" s="108">
        <f t="shared" si="67"/>
        <v>0</v>
      </c>
      <c r="AS81" s="108">
        <f t="shared" si="68"/>
        <v>0</v>
      </c>
      <c r="AT81" s="134">
        <f t="shared" si="124"/>
        <v>0</v>
      </c>
      <c r="AU81" s="108">
        <f t="shared" si="70"/>
        <v>0</v>
      </c>
      <c r="AV81" s="108">
        <f t="shared" si="83"/>
        <v>0</v>
      </c>
      <c r="AW81" s="108">
        <f t="shared" si="84"/>
        <v>0</v>
      </c>
      <c r="AX81" s="108">
        <f t="shared" si="85"/>
        <v>0</v>
      </c>
      <c r="AY81" s="134">
        <f t="shared" si="125"/>
        <v>0</v>
      </c>
      <c r="AZ81" s="155">
        <f t="shared" si="51"/>
        <v>0</v>
      </c>
      <c r="BA81" s="155">
        <f t="shared" si="52"/>
        <v>0</v>
      </c>
      <c r="BB81" s="155">
        <f t="shared" si="53"/>
        <v>0</v>
      </c>
      <c r="BC81" s="155">
        <f t="shared" si="54"/>
        <v>0</v>
      </c>
      <c r="BD81" s="138"/>
    </row>
    <row r="82" spans="1:56" ht="21" x14ac:dyDescent="0.25">
      <c r="A82" s="132" t="str">
        <f>'10'!A81</f>
        <v>1.6.1.6.</v>
      </c>
      <c r="B82" s="133" t="str">
        <f>'10'!B81</f>
        <v>Приобретение автоподъемник АП-18А</v>
      </c>
      <c r="C82" s="95" t="str">
        <f>'10'!C81</f>
        <v>O</v>
      </c>
      <c r="D82" s="155">
        <f>'10'!G81</f>
        <v>0</v>
      </c>
      <c r="E82" s="108">
        <f t="shared" si="55"/>
        <v>0</v>
      </c>
      <c r="F82" s="108">
        <f t="shared" si="72"/>
        <v>0</v>
      </c>
      <c r="G82" s="108">
        <f t="shared" si="73"/>
        <v>0</v>
      </c>
      <c r="H82" s="108">
        <f t="shared" si="74"/>
        <v>0</v>
      </c>
      <c r="I82" s="108">
        <f t="shared" si="75"/>
        <v>0</v>
      </c>
      <c r="J82" s="108">
        <f t="shared" si="119"/>
        <v>0</v>
      </c>
      <c r="K82" s="108"/>
      <c r="L82" s="108"/>
      <c r="M82" s="108"/>
      <c r="N82" s="108"/>
      <c r="O82" s="108">
        <f t="shared" si="120"/>
        <v>0</v>
      </c>
      <c r="P82" s="108"/>
      <c r="Q82" s="108"/>
      <c r="R82" s="108"/>
      <c r="S82" s="108"/>
      <c r="T82" s="108">
        <f t="shared" si="121"/>
        <v>0</v>
      </c>
      <c r="U82" s="108"/>
      <c r="V82" s="108"/>
      <c r="W82" s="108"/>
      <c r="X82" s="108"/>
      <c r="Y82" s="108">
        <f t="shared" si="122"/>
        <v>0</v>
      </c>
      <c r="Z82" s="108"/>
      <c r="AA82" s="108"/>
      <c r="AB82" s="108"/>
      <c r="AC82" s="108">
        <f>'10'!P127</f>
        <v>0</v>
      </c>
      <c r="AD82" s="108">
        <f>'12'!H81</f>
        <v>0</v>
      </c>
      <c r="AE82" s="108">
        <f t="shared" si="61"/>
        <v>0</v>
      </c>
      <c r="AF82" s="108">
        <f t="shared" si="76"/>
        <v>0</v>
      </c>
      <c r="AG82" s="108">
        <f t="shared" si="77"/>
        <v>0</v>
      </c>
      <c r="AH82" s="108">
        <f t="shared" si="78"/>
        <v>0</v>
      </c>
      <c r="AI82" s="108">
        <f t="shared" si="79"/>
        <v>0</v>
      </c>
      <c r="AJ82" s="134">
        <f t="shared" si="62"/>
        <v>0</v>
      </c>
      <c r="AK82" s="108">
        <f t="shared" si="63"/>
        <v>0</v>
      </c>
      <c r="AL82" s="108">
        <f t="shared" si="80"/>
        <v>0</v>
      </c>
      <c r="AM82" s="108">
        <f t="shared" si="81"/>
        <v>0</v>
      </c>
      <c r="AN82" s="108">
        <f t="shared" si="82"/>
        <v>0</v>
      </c>
      <c r="AO82" s="134">
        <f t="shared" si="123"/>
        <v>0</v>
      </c>
      <c r="AP82" s="108">
        <f t="shared" si="65"/>
        <v>0</v>
      </c>
      <c r="AQ82" s="108">
        <f t="shared" si="66"/>
        <v>0</v>
      </c>
      <c r="AR82" s="108">
        <f t="shared" si="67"/>
        <v>0</v>
      </c>
      <c r="AS82" s="108">
        <f t="shared" si="68"/>
        <v>0</v>
      </c>
      <c r="AT82" s="134">
        <f t="shared" si="124"/>
        <v>0</v>
      </c>
      <c r="AU82" s="108">
        <f t="shared" si="70"/>
        <v>0</v>
      </c>
      <c r="AV82" s="108">
        <f t="shared" si="83"/>
        <v>0</v>
      </c>
      <c r="AW82" s="108">
        <f t="shared" si="84"/>
        <v>0</v>
      </c>
      <c r="AX82" s="108">
        <f t="shared" si="85"/>
        <v>0</v>
      </c>
      <c r="AY82" s="134">
        <f t="shared" si="125"/>
        <v>0</v>
      </c>
      <c r="AZ82" s="155">
        <f t="shared" si="51"/>
        <v>0</v>
      </c>
      <c r="BA82" s="155">
        <f t="shared" si="52"/>
        <v>0</v>
      </c>
      <c r="BB82" s="155">
        <f t="shared" si="53"/>
        <v>0</v>
      </c>
      <c r="BC82" s="155">
        <f t="shared" si="54"/>
        <v>0</v>
      </c>
      <c r="BD82" s="138"/>
    </row>
  </sheetData>
  <mergeCells count="29">
    <mergeCell ref="A14:A17"/>
    <mergeCell ref="B14:B17"/>
    <mergeCell ref="C14:C17"/>
    <mergeCell ref="AD16:AD17"/>
    <mergeCell ref="AE16:AI16"/>
    <mergeCell ref="E15:AC15"/>
    <mergeCell ref="Y16:AC16"/>
    <mergeCell ref="D14:AC14"/>
    <mergeCell ref="AD14:BC14"/>
    <mergeCell ref="AE15:BC15"/>
    <mergeCell ref="D16:D17"/>
    <mergeCell ref="E16:I16"/>
    <mergeCell ref="J16:N16"/>
    <mergeCell ref="O16:S16"/>
    <mergeCell ref="T16:X16"/>
    <mergeCell ref="AJ16:AN16"/>
    <mergeCell ref="AX2:BC2"/>
    <mergeCell ref="A3:BC3"/>
    <mergeCell ref="V4:W4"/>
    <mergeCell ref="X4:Y4"/>
    <mergeCell ref="Z4:AA4"/>
    <mergeCell ref="AY16:BC16"/>
    <mergeCell ref="AO16:AS16"/>
    <mergeCell ref="AT16:AX16"/>
    <mergeCell ref="W6:AK6"/>
    <mergeCell ref="W7:AK7"/>
    <mergeCell ref="Z9:AA9"/>
    <mergeCell ref="Y11:AM11"/>
    <mergeCell ref="Y12:AM12"/>
  </mergeCells>
  <pageMargins left="0.39370078740157483" right="0.39370078740157483" top="0.78740157480314965" bottom="0.39370078740157483" header="0.19685039370078741" footer="0.19685039370078741"/>
  <pageSetup paperSize="9" scale="38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29" max="81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CCFFCC"/>
    <pageSetUpPr fitToPage="1"/>
  </sheetPr>
  <dimension ref="A1:AT82"/>
  <sheetViews>
    <sheetView zoomScale="120" zoomScaleNormal="120" zoomScaleSheetLayoutView="11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H16" sqref="AH16:AI16"/>
    </sheetView>
  </sheetViews>
  <sheetFormatPr defaultRowHeight="15.75" outlineLevelRow="1" x14ac:dyDescent="0.25"/>
  <cols>
    <col min="1" max="1" width="5.28515625" style="1" customWidth="1"/>
    <col min="2" max="2" width="47" style="1" customWidth="1"/>
    <col min="3" max="3" width="9" style="1" customWidth="1"/>
    <col min="4" max="5" width="8.7109375" style="1" customWidth="1"/>
    <col min="6" max="9" width="4" style="1" hidden="1" customWidth="1"/>
    <col min="10" max="11" width="8.7109375" style="1" customWidth="1"/>
    <col min="12" max="15" width="4" style="1" hidden="1" customWidth="1"/>
    <col min="16" max="17" width="8.7109375" style="1" customWidth="1"/>
    <col min="18" max="21" width="4" style="1" hidden="1" customWidth="1"/>
    <col min="22" max="23" width="8.7109375" style="1" customWidth="1"/>
    <col min="24" max="27" width="4" style="1" hidden="1" customWidth="1"/>
    <col min="28" max="29" width="8.7109375" style="1" customWidth="1"/>
    <col min="30" max="32" width="4" style="1" hidden="1" customWidth="1"/>
    <col min="33" max="33" width="1.28515625" style="1" hidden="1" customWidth="1"/>
    <col min="34" max="35" width="8.7109375" style="1" customWidth="1"/>
    <col min="36" max="39" width="4" style="1" hidden="1" customWidth="1"/>
    <col min="40" max="41" width="8.7109375" style="1" customWidth="1"/>
    <col min="42" max="45" width="4" style="1" hidden="1" customWidth="1"/>
    <col min="46" max="16384" width="9.140625" style="1"/>
  </cols>
  <sheetData>
    <row r="1" spans="1:46" s="5" customFormat="1" ht="10.5" x14ac:dyDescent="0.2">
      <c r="AO1" s="6" t="s">
        <v>761</v>
      </c>
    </row>
    <row r="2" spans="1:46" s="5" customFormat="1" ht="19.5" customHeight="1" outlineLevel="1" x14ac:dyDescent="0.2">
      <c r="AN2" s="562" t="s">
        <v>11</v>
      </c>
      <c r="AO2" s="562"/>
      <c r="AP2" s="562"/>
      <c r="AQ2" s="562"/>
      <c r="AR2" s="562"/>
      <c r="AS2" s="562"/>
    </row>
    <row r="3" spans="1:46" s="5" customFormat="1" ht="10.5" outlineLevel="1" x14ac:dyDescent="0.2">
      <c r="A3" s="409" t="s">
        <v>762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  <c r="AA3" s="409"/>
      <c r="AB3" s="409"/>
      <c r="AC3" s="409"/>
      <c r="AD3" s="409"/>
      <c r="AE3" s="409"/>
      <c r="AF3" s="409"/>
      <c r="AG3" s="409"/>
      <c r="AH3" s="409"/>
      <c r="AI3" s="409"/>
      <c r="AJ3" s="409"/>
      <c r="AK3" s="409"/>
      <c r="AL3" s="409"/>
      <c r="AM3" s="409"/>
      <c r="AN3" s="409"/>
      <c r="AO3" s="409"/>
      <c r="AP3" s="409"/>
      <c r="AQ3" s="409"/>
      <c r="AR3" s="409"/>
      <c r="AS3" s="409"/>
    </row>
    <row r="4" spans="1:46" s="5" customFormat="1" ht="10.5" outlineLevel="1" x14ac:dyDescent="0.2">
      <c r="T4" s="6" t="s">
        <v>12</v>
      </c>
      <c r="U4" s="563" t="str">
        <f>'10'!J4</f>
        <v>2023</v>
      </c>
      <c r="V4" s="563"/>
    </row>
    <row r="5" spans="1:46" ht="9" customHeight="1" outlineLevel="1" x14ac:dyDescent="0.25"/>
    <row r="6" spans="1:46" s="5" customFormat="1" ht="10.5" outlineLevel="1" x14ac:dyDescent="0.2">
      <c r="K6" s="5" t="s">
        <v>917</v>
      </c>
      <c r="R6" s="6" t="s">
        <v>13</v>
      </c>
      <c r="S6" s="411" t="s">
        <v>906</v>
      </c>
      <c r="T6" s="411"/>
      <c r="U6" s="411"/>
      <c r="V6" s="411"/>
      <c r="W6" s="411"/>
      <c r="X6" s="411"/>
      <c r="Y6" s="411"/>
      <c r="Z6" s="411"/>
      <c r="AA6" s="411"/>
      <c r="AB6" s="411"/>
      <c r="AC6" s="411"/>
    </row>
    <row r="7" spans="1:46" s="34" customFormat="1" ht="10.5" customHeight="1" outlineLevel="1" x14ac:dyDescent="0.15">
      <c r="S7" s="412" t="s">
        <v>14</v>
      </c>
      <c r="T7" s="412"/>
      <c r="U7" s="412"/>
      <c r="V7" s="412"/>
      <c r="W7" s="412"/>
      <c r="X7" s="412"/>
      <c r="Y7" s="412"/>
      <c r="Z7" s="412"/>
      <c r="AA7" s="412"/>
      <c r="AB7" s="412"/>
      <c r="AC7" s="412"/>
      <c r="AD7" s="143"/>
      <c r="AE7" s="143"/>
    </row>
    <row r="8" spans="1:46" ht="9" customHeight="1" outlineLevel="1" x14ac:dyDescent="0.25"/>
    <row r="9" spans="1:46" s="5" customFormat="1" ht="10.5" outlineLevel="1" x14ac:dyDescent="0.2">
      <c r="P9" s="5" t="s">
        <v>15</v>
      </c>
      <c r="U9" s="6" t="s">
        <v>15</v>
      </c>
      <c r="V9" s="563" t="str">
        <f>'10'!J9</f>
        <v>2023</v>
      </c>
      <c r="W9" s="563"/>
      <c r="X9" s="5" t="s">
        <v>16</v>
      </c>
    </row>
    <row r="10" spans="1:46" ht="9" customHeight="1" outlineLevel="1" x14ac:dyDescent="0.25"/>
    <row r="11" spans="1:46" s="5" customFormat="1" ht="10.5" outlineLevel="1" x14ac:dyDescent="0.2">
      <c r="J11" s="5" t="s">
        <v>17</v>
      </c>
      <c r="S11" s="6" t="s">
        <v>17</v>
      </c>
      <c r="T11" s="413" t="s">
        <v>920</v>
      </c>
      <c r="U11" s="413"/>
      <c r="V11" s="413"/>
      <c r="W11" s="413"/>
      <c r="X11" s="413"/>
      <c r="Y11" s="413"/>
      <c r="Z11" s="413"/>
      <c r="AA11" s="413"/>
      <c r="AB11" s="413"/>
      <c r="AC11" s="413"/>
      <c r="AD11" s="413"/>
      <c r="AE11" s="413"/>
      <c r="AF11" s="413"/>
      <c r="AG11" s="413"/>
    </row>
    <row r="12" spans="1:46" s="34" customFormat="1" ht="8.25" outlineLevel="1" x14ac:dyDescent="0.15">
      <c r="T12" s="414" t="s">
        <v>18</v>
      </c>
      <c r="U12" s="414"/>
      <c r="V12" s="414"/>
      <c r="W12" s="414"/>
      <c r="X12" s="414"/>
      <c r="Y12" s="414"/>
      <c r="Z12" s="414"/>
      <c r="AA12" s="414"/>
      <c r="AB12" s="414"/>
      <c r="AC12" s="414"/>
      <c r="AD12" s="414"/>
      <c r="AE12" s="414"/>
      <c r="AF12" s="414"/>
      <c r="AG12" s="414"/>
    </row>
    <row r="13" spans="1:46" s="5" customFormat="1" ht="9" customHeight="1" x14ac:dyDescent="0.2">
      <c r="G13" s="9"/>
      <c r="H13" s="9"/>
      <c r="I13" s="9"/>
      <c r="J13" s="9"/>
      <c r="K13" s="9"/>
      <c r="L13" s="9"/>
      <c r="M13" s="9"/>
      <c r="N13" s="9"/>
      <c r="O13" s="9"/>
    </row>
    <row r="14" spans="1:46" s="34" customFormat="1" ht="15" customHeight="1" x14ac:dyDescent="0.15">
      <c r="A14" s="415" t="s">
        <v>21</v>
      </c>
      <c r="B14" s="415" t="s">
        <v>22</v>
      </c>
      <c r="C14" s="415" t="s">
        <v>19</v>
      </c>
      <c r="D14" s="564" t="s">
        <v>763</v>
      </c>
      <c r="E14" s="564"/>
      <c r="F14" s="564"/>
      <c r="G14" s="564"/>
      <c r="H14" s="564"/>
      <c r="I14" s="564"/>
      <c r="J14" s="564"/>
      <c r="K14" s="564"/>
      <c r="L14" s="564"/>
      <c r="M14" s="564"/>
      <c r="N14" s="564"/>
      <c r="O14" s="564"/>
      <c r="P14" s="564"/>
      <c r="Q14" s="564"/>
      <c r="R14" s="564"/>
      <c r="S14" s="564"/>
      <c r="T14" s="564"/>
      <c r="U14" s="564"/>
      <c r="V14" s="564"/>
      <c r="W14" s="564"/>
      <c r="X14" s="564"/>
      <c r="Y14" s="564"/>
      <c r="Z14" s="564"/>
      <c r="AA14" s="564"/>
      <c r="AB14" s="564"/>
      <c r="AC14" s="564"/>
      <c r="AD14" s="564"/>
      <c r="AE14" s="564"/>
      <c r="AF14" s="564"/>
      <c r="AG14" s="564"/>
      <c r="AH14" s="564"/>
      <c r="AI14" s="564"/>
      <c r="AJ14" s="564"/>
      <c r="AK14" s="564"/>
      <c r="AL14" s="564"/>
      <c r="AM14" s="564"/>
      <c r="AN14" s="564"/>
      <c r="AO14" s="564"/>
      <c r="AP14" s="564"/>
      <c r="AQ14" s="564"/>
      <c r="AR14" s="564"/>
      <c r="AS14" s="564"/>
      <c r="AT14" s="115"/>
    </row>
    <row r="15" spans="1:46" s="34" customFormat="1" ht="61.5" customHeight="1" x14ac:dyDescent="0.15">
      <c r="A15" s="416"/>
      <c r="B15" s="416"/>
      <c r="C15" s="416"/>
      <c r="D15" s="560" t="s">
        <v>935</v>
      </c>
      <c r="E15" s="560"/>
      <c r="F15" s="560"/>
      <c r="G15" s="560"/>
      <c r="H15" s="560"/>
      <c r="I15" s="560"/>
      <c r="J15" s="560" t="s">
        <v>934</v>
      </c>
      <c r="K15" s="560"/>
      <c r="L15" s="560"/>
      <c r="M15" s="560"/>
      <c r="N15" s="560"/>
      <c r="O15" s="560"/>
      <c r="P15" s="560" t="s">
        <v>933</v>
      </c>
      <c r="Q15" s="560"/>
      <c r="R15" s="560"/>
      <c r="S15" s="560"/>
      <c r="T15" s="560"/>
      <c r="U15" s="560"/>
      <c r="V15" s="560" t="s">
        <v>66</v>
      </c>
      <c r="W15" s="560"/>
      <c r="X15" s="560"/>
      <c r="Y15" s="560"/>
      <c r="Z15" s="560"/>
      <c r="AA15" s="560"/>
      <c r="AB15" s="560" t="s">
        <v>932</v>
      </c>
      <c r="AC15" s="560"/>
      <c r="AD15" s="560"/>
      <c r="AE15" s="560"/>
      <c r="AF15" s="560"/>
      <c r="AG15" s="560"/>
      <c r="AH15" s="560" t="s">
        <v>930</v>
      </c>
      <c r="AI15" s="560"/>
      <c r="AJ15" s="560"/>
      <c r="AK15" s="560"/>
      <c r="AL15" s="560"/>
      <c r="AM15" s="560"/>
      <c r="AN15" s="560" t="s">
        <v>931</v>
      </c>
      <c r="AO15" s="560"/>
      <c r="AP15" s="560"/>
      <c r="AQ15" s="560"/>
      <c r="AR15" s="560"/>
      <c r="AS15" s="560"/>
      <c r="AT15" s="115"/>
    </row>
    <row r="16" spans="1:46" s="34" customFormat="1" ht="126.75" customHeight="1" x14ac:dyDescent="0.15">
      <c r="A16" s="416"/>
      <c r="B16" s="416"/>
      <c r="C16" s="416"/>
      <c r="D16" s="561" t="s">
        <v>914</v>
      </c>
      <c r="E16" s="561"/>
      <c r="F16" s="561" t="s">
        <v>70</v>
      </c>
      <c r="G16" s="561"/>
      <c r="H16" s="561" t="s">
        <v>71</v>
      </c>
      <c r="I16" s="561"/>
      <c r="J16" s="561" t="s">
        <v>915</v>
      </c>
      <c r="K16" s="561"/>
      <c r="L16" s="561" t="s">
        <v>70</v>
      </c>
      <c r="M16" s="561"/>
      <c r="N16" s="561" t="s">
        <v>71</v>
      </c>
      <c r="O16" s="561"/>
      <c r="P16" s="561" t="s">
        <v>70</v>
      </c>
      <c r="Q16" s="561"/>
      <c r="R16" s="561" t="s">
        <v>70</v>
      </c>
      <c r="S16" s="561"/>
      <c r="T16" s="561" t="s">
        <v>71</v>
      </c>
      <c r="U16" s="561"/>
      <c r="V16" s="561" t="s">
        <v>70</v>
      </c>
      <c r="W16" s="561"/>
      <c r="X16" s="561" t="s">
        <v>70</v>
      </c>
      <c r="Y16" s="561"/>
      <c r="Z16" s="561" t="s">
        <v>71</v>
      </c>
      <c r="AA16" s="561"/>
      <c r="AB16" s="561" t="s">
        <v>70</v>
      </c>
      <c r="AC16" s="561"/>
      <c r="AD16" s="561" t="s">
        <v>70</v>
      </c>
      <c r="AE16" s="561"/>
      <c r="AF16" s="561" t="s">
        <v>71</v>
      </c>
      <c r="AG16" s="561"/>
      <c r="AH16" s="561" t="s">
        <v>916</v>
      </c>
      <c r="AI16" s="561"/>
      <c r="AJ16" s="561" t="s">
        <v>70</v>
      </c>
      <c r="AK16" s="561"/>
      <c r="AL16" s="561" t="s">
        <v>71</v>
      </c>
      <c r="AM16" s="561"/>
      <c r="AN16" s="561" t="s">
        <v>70</v>
      </c>
      <c r="AO16" s="561"/>
      <c r="AP16" s="561" t="s">
        <v>70</v>
      </c>
      <c r="AQ16" s="561"/>
      <c r="AR16" s="561" t="s">
        <v>71</v>
      </c>
      <c r="AS16" s="561"/>
    </row>
    <row r="17" spans="1:45" s="34" customFormat="1" ht="24" customHeight="1" x14ac:dyDescent="0.15">
      <c r="A17" s="416"/>
      <c r="B17" s="416"/>
      <c r="C17" s="416"/>
      <c r="D17" s="144" t="s">
        <v>0</v>
      </c>
      <c r="E17" s="144" t="s">
        <v>5</v>
      </c>
      <c r="F17" s="144" t="s">
        <v>0</v>
      </c>
      <c r="G17" s="144" t="s">
        <v>5</v>
      </c>
      <c r="H17" s="144" t="s">
        <v>0</v>
      </c>
      <c r="I17" s="144" t="s">
        <v>5</v>
      </c>
      <c r="J17" s="144" t="s">
        <v>0</v>
      </c>
      <c r="K17" s="144" t="s">
        <v>5</v>
      </c>
      <c r="L17" s="144" t="s">
        <v>0</v>
      </c>
      <c r="M17" s="144" t="s">
        <v>5</v>
      </c>
      <c r="N17" s="144" t="s">
        <v>0</v>
      </c>
      <c r="O17" s="144" t="s">
        <v>5</v>
      </c>
      <c r="P17" s="144" t="s">
        <v>0</v>
      </c>
      <c r="Q17" s="144" t="s">
        <v>5</v>
      </c>
      <c r="R17" s="144" t="s">
        <v>0</v>
      </c>
      <c r="S17" s="144" t="s">
        <v>5</v>
      </c>
      <c r="T17" s="144" t="s">
        <v>0</v>
      </c>
      <c r="U17" s="144" t="s">
        <v>5</v>
      </c>
      <c r="V17" s="144" t="s">
        <v>0</v>
      </c>
      <c r="W17" s="144" t="s">
        <v>5</v>
      </c>
      <c r="X17" s="144" t="s">
        <v>0</v>
      </c>
      <c r="Y17" s="144" t="s">
        <v>5</v>
      </c>
      <c r="Z17" s="144" t="s">
        <v>0</v>
      </c>
      <c r="AA17" s="144" t="s">
        <v>5</v>
      </c>
      <c r="AB17" s="144" t="s">
        <v>0</v>
      </c>
      <c r="AC17" s="144" t="s">
        <v>5</v>
      </c>
      <c r="AD17" s="144" t="s">
        <v>0</v>
      </c>
      <c r="AE17" s="144" t="s">
        <v>5</v>
      </c>
      <c r="AF17" s="144" t="s">
        <v>0</v>
      </c>
      <c r="AG17" s="144" t="s">
        <v>5</v>
      </c>
      <c r="AH17" s="144" t="s">
        <v>0</v>
      </c>
      <c r="AI17" s="144" t="s">
        <v>5</v>
      </c>
      <c r="AJ17" s="144" t="s">
        <v>0</v>
      </c>
      <c r="AK17" s="144" t="s">
        <v>5</v>
      </c>
      <c r="AL17" s="144" t="s">
        <v>0</v>
      </c>
      <c r="AM17" s="144" t="s">
        <v>5</v>
      </c>
      <c r="AN17" s="144" t="s">
        <v>0</v>
      </c>
      <c r="AO17" s="144" t="s">
        <v>5</v>
      </c>
      <c r="AP17" s="144" t="s">
        <v>0</v>
      </c>
      <c r="AQ17" s="144" t="s">
        <v>5</v>
      </c>
      <c r="AR17" s="144" t="s">
        <v>0</v>
      </c>
      <c r="AS17" s="144" t="s">
        <v>5</v>
      </c>
    </row>
    <row r="18" spans="1:45" s="107" customFormat="1" ht="15" customHeight="1" x14ac:dyDescent="0.2">
      <c r="A18" s="145">
        <v>1</v>
      </c>
      <c r="B18" s="145">
        <v>2</v>
      </c>
      <c r="C18" s="145">
        <v>3</v>
      </c>
      <c r="D18" s="145" t="s">
        <v>72</v>
      </c>
      <c r="E18" s="145" t="s">
        <v>73</v>
      </c>
      <c r="F18" s="145" t="s">
        <v>74</v>
      </c>
      <c r="G18" s="145" t="s">
        <v>75</v>
      </c>
      <c r="H18" s="145" t="s">
        <v>76</v>
      </c>
      <c r="I18" s="145" t="s">
        <v>76</v>
      </c>
      <c r="J18" s="145" t="s">
        <v>77</v>
      </c>
      <c r="K18" s="145" t="s">
        <v>78</v>
      </c>
      <c r="L18" s="145" t="s">
        <v>79</v>
      </c>
      <c r="M18" s="145" t="s">
        <v>80</v>
      </c>
      <c r="N18" s="145" t="s">
        <v>81</v>
      </c>
      <c r="O18" s="145" t="s">
        <v>81</v>
      </c>
      <c r="P18" s="145" t="s">
        <v>82</v>
      </c>
      <c r="Q18" s="145" t="s">
        <v>83</v>
      </c>
      <c r="R18" s="145" t="s">
        <v>84</v>
      </c>
      <c r="S18" s="145" t="s">
        <v>85</v>
      </c>
      <c r="T18" s="145" t="s">
        <v>86</v>
      </c>
      <c r="U18" s="145" t="s">
        <v>86</v>
      </c>
      <c r="V18" s="145" t="s">
        <v>87</v>
      </c>
      <c r="W18" s="145" t="s">
        <v>88</v>
      </c>
      <c r="X18" s="145" t="s">
        <v>89</v>
      </c>
      <c r="Y18" s="145" t="s">
        <v>90</v>
      </c>
      <c r="Z18" s="145" t="s">
        <v>91</v>
      </c>
      <c r="AA18" s="145" t="s">
        <v>91</v>
      </c>
      <c r="AB18" s="145" t="s">
        <v>92</v>
      </c>
      <c r="AC18" s="145" t="s">
        <v>93</v>
      </c>
      <c r="AD18" s="145" t="s">
        <v>94</v>
      </c>
      <c r="AE18" s="145" t="s">
        <v>95</v>
      </c>
      <c r="AF18" s="145" t="s">
        <v>96</v>
      </c>
      <c r="AG18" s="145" t="s">
        <v>96</v>
      </c>
      <c r="AH18" s="145" t="s">
        <v>97</v>
      </c>
      <c r="AI18" s="145" t="s">
        <v>98</v>
      </c>
      <c r="AJ18" s="145" t="s">
        <v>99</v>
      </c>
      <c r="AK18" s="145" t="s">
        <v>100</v>
      </c>
      <c r="AL18" s="145" t="s">
        <v>101</v>
      </c>
      <c r="AM18" s="145" t="s">
        <v>101</v>
      </c>
      <c r="AN18" s="145" t="s">
        <v>102</v>
      </c>
      <c r="AO18" s="145" t="s">
        <v>103</v>
      </c>
      <c r="AP18" s="145" t="s">
        <v>104</v>
      </c>
      <c r="AQ18" s="145" t="s">
        <v>105</v>
      </c>
      <c r="AR18" s="145" t="s">
        <v>106</v>
      </c>
      <c r="AS18" s="145" t="s">
        <v>106</v>
      </c>
    </row>
    <row r="19" spans="1:45" s="107" customFormat="1" ht="24" customHeight="1" x14ac:dyDescent="0.2">
      <c r="A19" s="136">
        <f>'10'!A18</f>
        <v>0</v>
      </c>
      <c r="B19" s="133" t="str">
        <f>'10'!B18</f>
        <v>ВСЕГО по инвестиционной программе, в том числе:</v>
      </c>
      <c r="C19" s="95" t="str">
        <f>'10'!C18</f>
        <v>M-O</v>
      </c>
      <c r="D19" s="145">
        <f>D21+D23</f>
        <v>1.5699999999999998</v>
      </c>
      <c r="E19" s="342">
        <f>E21+E23</f>
        <v>0</v>
      </c>
      <c r="F19" s="145" t="s">
        <v>913</v>
      </c>
      <c r="G19" s="145" t="s">
        <v>913</v>
      </c>
      <c r="H19" s="145" t="s">
        <v>913</v>
      </c>
      <c r="I19" s="145" t="s">
        <v>913</v>
      </c>
      <c r="J19" s="113">
        <f>'13'!G20</f>
        <v>7.4300000000000006</v>
      </c>
      <c r="K19" s="113">
        <f>'13'!AP20</f>
        <v>3.03</v>
      </c>
      <c r="L19" s="145" t="s">
        <v>913</v>
      </c>
      <c r="M19" s="145" t="s">
        <v>913</v>
      </c>
      <c r="N19" s="145" t="s">
        <v>913</v>
      </c>
      <c r="O19" s="145" t="s">
        <v>913</v>
      </c>
      <c r="P19" s="145" t="s">
        <v>913</v>
      </c>
      <c r="Q19" s="145" t="s">
        <v>913</v>
      </c>
      <c r="R19" s="145" t="s">
        <v>913</v>
      </c>
      <c r="S19" s="145" t="s">
        <v>913</v>
      </c>
      <c r="T19" s="145" t="s">
        <v>913</v>
      </c>
      <c r="U19" s="145" t="s">
        <v>913</v>
      </c>
      <c r="V19" s="145" t="s">
        <v>913</v>
      </c>
      <c r="W19" s="145" t="s">
        <v>913</v>
      </c>
      <c r="X19" s="145" t="s">
        <v>913</v>
      </c>
      <c r="Y19" s="145" t="s">
        <v>913</v>
      </c>
      <c r="Z19" s="145" t="s">
        <v>913</v>
      </c>
      <c r="AA19" s="145" t="s">
        <v>913</v>
      </c>
      <c r="AB19" s="145" t="s">
        <v>913</v>
      </c>
      <c r="AC19" s="145" t="s">
        <v>913</v>
      </c>
      <c r="AD19" s="145" t="s">
        <v>913</v>
      </c>
      <c r="AE19" s="145" t="s">
        <v>913</v>
      </c>
      <c r="AF19" s="145" t="s">
        <v>913</v>
      </c>
      <c r="AG19" s="145" t="s">
        <v>913</v>
      </c>
      <c r="AH19" s="113">
        <f>AH21+AH25</f>
        <v>23.682230000000004</v>
      </c>
      <c r="AI19" s="113">
        <f>AI21+AI25</f>
        <v>14.016011616666667</v>
      </c>
      <c r="AJ19" s="145" t="s">
        <v>913</v>
      </c>
      <c r="AK19" s="145" t="s">
        <v>913</v>
      </c>
      <c r="AL19" s="145" t="s">
        <v>913</v>
      </c>
      <c r="AM19" s="145" t="s">
        <v>913</v>
      </c>
      <c r="AN19" s="145" t="s">
        <v>913</v>
      </c>
      <c r="AO19" s="145" t="s">
        <v>913</v>
      </c>
      <c r="AP19" s="145"/>
      <c r="AQ19" s="145"/>
      <c r="AR19" s="145"/>
      <c r="AS19" s="145"/>
    </row>
    <row r="20" spans="1:45" s="107" customFormat="1" ht="24" customHeight="1" x14ac:dyDescent="0.2">
      <c r="A20" s="136" t="str">
        <f>'10'!A19</f>
        <v>0.1</v>
      </c>
      <c r="B20" s="133" t="str">
        <f>'10'!B19</f>
        <v>Технологическое присоединение, всего</v>
      </c>
      <c r="C20" s="95" t="str">
        <f>'10'!C19</f>
        <v>M-O</v>
      </c>
      <c r="D20" s="145" t="s">
        <v>913</v>
      </c>
      <c r="E20" s="145" t="s">
        <v>913</v>
      </c>
      <c r="F20" s="145" t="s">
        <v>913</v>
      </c>
      <c r="G20" s="145" t="s">
        <v>913</v>
      </c>
      <c r="H20" s="145" t="s">
        <v>913</v>
      </c>
      <c r="I20" s="145" t="s">
        <v>913</v>
      </c>
      <c r="J20" s="113">
        <f>'13'!G21</f>
        <v>7.03</v>
      </c>
      <c r="K20" s="113">
        <f>'13'!AP21</f>
        <v>3.03</v>
      </c>
      <c r="L20" s="145" t="s">
        <v>913</v>
      </c>
      <c r="M20" s="145" t="s">
        <v>913</v>
      </c>
      <c r="N20" s="145" t="s">
        <v>913</v>
      </c>
      <c r="O20" s="145" t="s">
        <v>913</v>
      </c>
      <c r="P20" s="145" t="s">
        <v>913</v>
      </c>
      <c r="Q20" s="145" t="s">
        <v>913</v>
      </c>
      <c r="R20" s="145" t="s">
        <v>913</v>
      </c>
      <c r="S20" s="145" t="s">
        <v>913</v>
      </c>
      <c r="T20" s="145" t="s">
        <v>913</v>
      </c>
      <c r="U20" s="145" t="s">
        <v>913</v>
      </c>
      <c r="V20" s="145" t="s">
        <v>913</v>
      </c>
      <c r="W20" s="145" t="s">
        <v>913</v>
      </c>
      <c r="X20" s="145" t="s">
        <v>913</v>
      </c>
      <c r="Y20" s="145" t="s">
        <v>913</v>
      </c>
      <c r="Z20" s="145" t="s">
        <v>913</v>
      </c>
      <c r="AA20" s="145" t="s">
        <v>913</v>
      </c>
      <c r="AB20" s="145" t="s">
        <v>913</v>
      </c>
      <c r="AC20" s="145" t="s">
        <v>913</v>
      </c>
      <c r="AD20" s="145" t="s">
        <v>913</v>
      </c>
      <c r="AE20" s="145" t="s">
        <v>913</v>
      </c>
      <c r="AF20" s="145" t="s">
        <v>913</v>
      </c>
      <c r="AG20" s="145" t="s">
        <v>913</v>
      </c>
      <c r="AH20" s="145" t="s">
        <v>913</v>
      </c>
      <c r="AI20" s="145" t="s">
        <v>913</v>
      </c>
      <c r="AJ20" s="145" t="s">
        <v>913</v>
      </c>
      <c r="AK20" s="145" t="s">
        <v>913</v>
      </c>
      <c r="AL20" s="145" t="s">
        <v>913</v>
      </c>
      <c r="AM20" s="145" t="s">
        <v>913</v>
      </c>
      <c r="AN20" s="145" t="s">
        <v>913</v>
      </c>
      <c r="AO20" s="145" t="s">
        <v>913</v>
      </c>
      <c r="AP20" s="145"/>
      <c r="AQ20" s="145"/>
      <c r="AR20" s="145"/>
      <c r="AS20" s="145"/>
    </row>
    <row r="21" spans="1:45" s="107" customFormat="1" ht="24" customHeight="1" x14ac:dyDescent="0.2">
      <c r="A21" s="136" t="str">
        <f>'10'!A20</f>
        <v>0.2</v>
      </c>
      <c r="B21" s="133" t="str">
        <f>'10'!B20</f>
        <v>Реконструкция, модернизация, техническое перевооружение, всего</v>
      </c>
      <c r="C21" s="95" t="str">
        <f>'10'!C20</f>
        <v>M-O</v>
      </c>
      <c r="D21" s="145">
        <f>D31</f>
        <v>0.35</v>
      </c>
      <c r="E21" s="342">
        <f>E31</f>
        <v>0</v>
      </c>
      <c r="F21" s="145" t="s">
        <v>913</v>
      </c>
      <c r="G21" s="145" t="s">
        <v>913</v>
      </c>
      <c r="H21" s="145" t="s">
        <v>913</v>
      </c>
      <c r="I21" s="145" t="s">
        <v>913</v>
      </c>
      <c r="J21" s="145" t="s">
        <v>913</v>
      </c>
      <c r="K21" s="145" t="s">
        <v>913</v>
      </c>
      <c r="L21" s="145" t="s">
        <v>913</v>
      </c>
      <c r="M21" s="145" t="s">
        <v>913</v>
      </c>
      <c r="N21" s="145" t="s">
        <v>913</v>
      </c>
      <c r="O21" s="145" t="s">
        <v>913</v>
      </c>
      <c r="P21" s="145" t="s">
        <v>913</v>
      </c>
      <c r="Q21" s="145" t="s">
        <v>913</v>
      </c>
      <c r="R21" s="145" t="s">
        <v>913</v>
      </c>
      <c r="S21" s="145" t="s">
        <v>913</v>
      </c>
      <c r="T21" s="145" t="s">
        <v>913</v>
      </c>
      <c r="U21" s="145" t="s">
        <v>913</v>
      </c>
      <c r="V21" s="145" t="s">
        <v>913</v>
      </c>
      <c r="W21" s="145" t="s">
        <v>913</v>
      </c>
      <c r="X21" s="145" t="s">
        <v>913</v>
      </c>
      <c r="Y21" s="145" t="s">
        <v>913</v>
      </c>
      <c r="Z21" s="145" t="s">
        <v>913</v>
      </c>
      <c r="AA21" s="145" t="s">
        <v>913</v>
      </c>
      <c r="AB21" s="145" t="s">
        <v>913</v>
      </c>
      <c r="AC21" s="145" t="s">
        <v>913</v>
      </c>
      <c r="AD21" s="145" t="s">
        <v>913</v>
      </c>
      <c r="AE21" s="145" t="s">
        <v>913</v>
      </c>
      <c r="AF21" s="145" t="s">
        <v>913</v>
      </c>
      <c r="AG21" s="145" t="s">
        <v>913</v>
      </c>
      <c r="AH21" s="139">
        <f>AH31</f>
        <v>14.982230000000001</v>
      </c>
      <c r="AI21" s="139">
        <f>AI31</f>
        <v>5.4880949499999998</v>
      </c>
      <c r="AJ21" s="145" t="s">
        <v>913</v>
      </c>
      <c r="AK21" s="145" t="s">
        <v>913</v>
      </c>
      <c r="AL21" s="145" t="s">
        <v>913</v>
      </c>
      <c r="AM21" s="145" t="s">
        <v>913</v>
      </c>
      <c r="AN21" s="145" t="s">
        <v>913</v>
      </c>
      <c r="AO21" s="145" t="s">
        <v>913</v>
      </c>
      <c r="AP21" s="145"/>
      <c r="AQ21" s="145"/>
      <c r="AR21" s="145"/>
      <c r="AS21" s="145"/>
    </row>
    <row r="22" spans="1:45" s="107" customFormat="1" ht="24" customHeight="1" x14ac:dyDescent="0.2">
      <c r="A22" s="136" t="str">
        <f>'10'!A21</f>
        <v>0.3</v>
      </c>
      <c r="B22" s="133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95" t="str">
        <f>'10'!C21</f>
        <v>M-O</v>
      </c>
      <c r="D22" s="145" t="s">
        <v>913</v>
      </c>
      <c r="E22" s="145" t="s">
        <v>913</v>
      </c>
      <c r="F22" s="145" t="s">
        <v>913</v>
      </c>
      <c r="G22" s="145" t="s">
        <v>913</v>
      </c>
      <c r="H22" s="145" t="s">
        <v>913</v>
      </c>
      <c r="I22" s="145" t="s">
        <v>913</v>
      </c>
      <c r="J22" s="145" t="s">
        <v>913</v>
      </c>
      <c r="K22" s="145" t="s">
        <v>913</v>
      </c>
      <c r="L22" s="145" t="s">
        <v>913</v>
      </c>
      <c r="M22" s="145" t="s">
        <v>913</v>
      </c>
      <c r="N22" s="145" t="s">
        <v>913</v>
      </c>
      <c r="O22" s="145" t="s">
        <v>913</v>
      </c>
      <c r="P22" s="145" t="s">
        <v>913</v>
      </c>
      <c r="Q22" s="145" t="s">
        <v>913</v>
      </c>
      <c r="R22" s="145" t="s">
        <v>913</v>
      </c>
      <c r="S22" s="145" t="s">
        <v>913</v>
      </c>
      <c r="T22" s="145" t="s">
        <v>913</v>
      </c>
      <c r="U22" s="145" t="s">
        <v>913</v>
      </c>
      <c r="V22" s="145" t="s">
        <v>913</v>
      </c>
      <c r="W22" s="145" t="s">
        <v>913</v>
      </c>
      <c r="X22" s="145" t="s">
        <v>913</v>
      </c>
      <c r="Y22" s="145" t="s">
        <v>913</v>
      </c>
      <c r="Z22" s="145" t="s">
        <v>913</v>
      </c>
      <c r="AA22" s="145" t="s">
        <v>913</v>
      </c>
      <c r="AB22" s="145" t="s">
        <v>913</v>
      </c>
      <c r="AC22" s="145" t="s">
        <v>913</v>
      </c>
      <c r="AD22" s="145" t="s">
        <v>913</v>
      </c>
      <c r="AE22" s="145" t="s">
        <v>913</v>
      </c>
      <c r="AF22" s="145" t="s">
        <v>913</v>
      </c>
      <c r="AG22" s="145" t="s">
        <v>913</v>
      </c>
      <c r="AH22" s="145" t="s">
        <v>913</v>
      </c>
      <c r="AI22" s="145" t="s">
        <v>913</v>
      </c>
      <c r="AJ22" s="145" t="s">
        <v>913</v>
      </c>
      <c r="AK22" s="145" t="s">
        <v>913</v>
      </c>
      <c r="AL22" s="145" t="s">
        <v>913</v>
      </c>
      <c r="AM22" s="145" t="s">
        <v>913</v>
      </c>
      <c r="AN22" s="145" t="s">
        <v>913</v>
      </c>
      <c r="AO22" s="145" t="s">
        <v>913</v>
      </c>
      <c r="AP22" s="145"/>
      <c r="AQ22" s="145"/>
      <c r="AR22" s="145"/>
      <c r="AS22" s="145"/>
    </row>
    <row r="23" spans="1:45" s="107" customFormat="1" ht="24" customHeight="1" x14ac:dyDescent="0.2">
      <c r="A23" s="136" t="str">
        <f>'10'!A22</f>
        <v>0.4</v>
      </c>
      <c r="B23" s="133" t="str">
        <f>'10'!B22</f>
        <v>Прочее новое строительство объектов электросетевого хозяйства, всего</v>
      </c>
      <c r="C23" s="95" t="str">
        <f>'10'!C22</f>
        <v>M-O</v>
      </c>
      <c r="D23" s="145">
        <f>D67</f>
        <v>1.22</v>
      </c>
      <c r="E23" s="342">
        <f>E67</f>
        <v>0</v>
      </c>
      <c r="F23" s="145" t="s">
        <v>913</v>
      </c>
      <c r="G23" s="145" t="s">
        <v>913</v>
      </c>
      <c r="H23" s="145" t="s">
        <v>913</v>
      </c>
      <c r="I23" s="145" t="s">
        <v>913</v>
      </c>
      <c r="J23" s="113">
        <f>'13'!G24</f>
        <v>0.4</v>
      </c>
      <c r="K23" s="113">
        <f>'13'!AP24</f>
        <v>0</v>
      </c>
      <c r="L23" s="145" t="s">
        <v>913</v>
      </c>
      <c r="M23" s="145" t="s">
        <v>913</v>
      </c>
      <c r="N23" s="145" t="s">
        <v>913</v>
      </c>
      <c r="O23" s="145" t="s">
        <v>913</v>
      </c>
      <c r="P23" s="145" t="s">
        <v>913</v>
      </c>
      <c r="Q23" s="145" t="s">
        <v>913</v>
      </c>
      <c r="R23" s="145" t="s">
        <v>913</v>
      </c>
      <c r="S23" s="145" t="s">
        <v>913</v>
      </c>
      <c r="T23" s="145" t="s">
        <v>913</v>
      </c>
      <c r="U23" s="145" t="s">
        <v>913</v>
      </c>
      <c r="V23" s="145" t="s">
        <v>913</v>
      </c>
      <c r="W23" s="145" t="s">
        <v>913</v>
      </c>
      <c r="X23" s="145" t="s">
        <v>913</v>
      </c>
      <c r="Y23" s="145" t="s">
        <v>913</v>
      </c>
      <c r="Z23" s="145" t="s">
        <v>913</v>
      </c>
      <c r="AA23" s="145" t="s">
        <v>913</v>
      </c>
      <c r="AB23" s="145" t="s">
        <v>913</v>
      </c>
      <c r="AC23" s="145" t="s">
        <v>913</v>
      </c>
      <c r="AD23" s="145" t="s">
        <v>913</v>
      </c>
      <c r="AE23" s="145" t="s">
        <v>913</v>
      </c>
      <c r="AF23" s="145" t="s">
        <v>913</v>
      </c>
      <c r="AG23" s="145" t="s">
        <v>913</v>
      </c>
      <c r="AH23" s="145" t="s">
        <v>913</v>
      </c>
      <c r="AI23" s="145" t="s">
        <v>913</v>
      </c>
      <c r="AJ23" s="145" t="s">
        <v>913</v>
      </c>
      <c r="AK23" s="145" t="s">
        <v>913</v>
      </c>
      <c r="AL23" s="145" t="s">
        <v>913</v>
      </c>
      <c r="AM23" s="145" t="s">
        <v>913</v>
      </c>
      <c r="AN23" s="145" t="s">
        <v>913</v>
      </c>
      <c r="AO23" s="145" t="s">
        <v>913</v>
      </c>
      <c r="AP23" s="145"/>
      <c r="AQ23" s="145"/>
      <c r="AR23" s="145"/>
      <c r="AS23" s="145"/>
    </row>
    <row r="24" spans="1:45" s="107" customFormat="1" ht="24" customHeight="1" x14ac:dyDescent="0.2">
      <c r="A24" s="136" t="str">
        <f>'10'!A23</f>
        <v>0.5</v>
      </c>
      <c r="B24" s="133" t="str">
        <f>'10'!B23</f>
        <v>Покупка земельных участков для целей реализации инвестиционных проектов, всего</v>
      </c>
      <c r="C24" s="95" t="str">
        <f>'10'!C23</f>
        <v>M-O</v>
      </c>
      <c r="D24" s="145" t="s">
        <v>913</v>
      </c>
      <c r="E24" s="145" t="s">
        <v>913</v>
      </c>
      <c r="F24" s="145" t="s">
        <v>913</v>
      </c>
      <c r="G24" s="145" t="s">
        <v>913</v>
      </c>
      <c r="H24" s="145" t="s">
        <v>913</v>
      </c>
      <c r="I24" s="145" t="s">
        <v>913</v>
      </c>
      <c r="J24" s="145" t="s">
        <v>913</v>
      </c>
      <c r="K24" s="145" t="s">
        <v>913</v>
      </c>
      <c r="L24" s="145" t="s">
        <v>913</v>
      </c>
      <c r="M24" s="145" t="s">
        <v>913</v>
      </c>
      <c r="N24" s="145" t="s">
        <v>913</v>
      </c>
      <c r="O24" s="145" t="s">
        <v>913</v>
      </c>
      <c r="P24" s="145" t="s">
        <v>913</v>
      </c>
      <c r="Q24" s="145" t="s">
        <v>913</v>
      </c>
      <c r="R24" s="145" t="s">
        <v>913</v>
      </c>
      <c r="S24" s="145" t="s">
        <v>913</v>
      </c>
      <c r="T24" s="145" t="s">
        <v>913</v>
      </c>
      <c r="U24" s="145" t="s">
        <v>913</v>
      </c>
      <c r="V24" s="145" t="s">
        <v>913</v>
      </c>
      <c r="W24" s="145" t="s">
        <v>913</v>
      </c>
      <c r="X24" s="145" t="s">
        <v>913</v>
      </c>
      <c r="Y24" s="145" t="s">
        <v>913</v>
      </c>
      <c r="Z24" s="145" t="s">
        <v>913</v>
      </c>
      <c r="AA24" s="145" t="s">
        <v>913</v>
      </c>
      <c r="AB24" s="145" t="s">
        <v>913</v>
      </c>
      <c r="AC24" s="145" t="s">
        <v>913</v>
      </c>
      <c r="AD24" s="145" t="s">
        <v>913</v>
      </c>
      <c r="AE24" s="145" t="s">
        <v>913</v>
      </c>
      <c r="AF24" s="145" t="s">
        <v>913</v>
      </c>
      <c r="AG24" s="145" t="s">
        <v>913</v>
      </c>
      <c r="AH24" s="145" t="s">
        <v>913</v>
      </c>
      <c r="AI24" s="145" t="s">
        <v>913</v>
      </c>
      <c r="AJ24" s="145" t="s">
        <v>913</v>
      </c>
      <c r="AK24" s="145" t="s">
        <v>913</v>
      </c>
      <c r="AL24" s="145" t="s">
        <v>913</v>
      </c>
      <c r="AM24" s="145" t="s">
        <v>913</v>
      </c>
      <c r="AN24" s="145" t="s">
        <v>913</v>
      </c>
      <c r="AO24" s="145" t="s">
        <v>913</v>
      </c>
      <c r="AP24" s="145"/>
      <c r="AQ24" s="145"/>
      <c r="AR24" s="145"/>
      <c r="AS24" s="145"/>
    </row>
    <row r="25" spans="1:45" s="107" customFormat="1" ht="24" customHeight="1" x14ac:dyDescent="0.2">
      <c r="A25" s="136" t="str">
        <f>'10'!A24</f>
        <v>0.6</v>
      </c>
      <c r="B25" s="133" t="str">
        <f>'10'!B24</f>
        <v>Прочие инвестиционные проекты, всего</v>
      </c>
      <c r="C25" s="95" t="str">
        <f>'10'!C24</f>
        <v>M-O</v>
      </c>
      <c r="D25" s="145" t="s">
        <v>913</v>
      </c>
      <c r="E25" s="145" t="s">
        <v>913</v>
      </c>
      <c r="F25" s="145" t="s">
        <v>913</v>
      </c>
      <c r="G25" s="145" t="s">
        <v>913</v>
      </c>
      <c r="H25" s="145" t="s">
        <v>913</v>
      </c>
      <c r="I25" s="145" t="s">
        <v>913</v>
      </c>
      <c r="J25" s="145" t="s">
        <v>913</v>
      </c>
      <c r="K25" s="145" t="s">
        <v>913</v>
      </c>
      <c r="L25" s="145" t="s">
        <v>913</v>
      </c>
      <c r="M25" s="145" t="s">
        <v>913</v>
      </c>
      <c r="N25" s="145" t="s">
        <v>913</v>
      </c>
      <c r="O25" s="145" t="s">
        <v>913</v>
      </c>
      <c r="P25" s="145" t="s">
        <v>913</v>
      </c>
      <c r="Q25" s="145" t="s">
        <v>913</v>
      </c>
      <c r="R25" s="145" t="s">
        <v>913</v>
      </c>
      <c r="S25" s="145" t="s">
        <v>913</v>
      </c>
      <c r="T25" s="145" t="s">
        <v>913</v>
      </c>
      <c r="U25" s="145" t="s">
        <v>913</v>
      </c>
      <c r="V25" s="145" t="s">
        <v>913</v>
      </c>
      <c r="W25" s="145" t="s">
        <v>913</v>
      </c>
      <c r="X25" s="145" t="s">
        <v>913</v>
      </c>
      <c r="Y25" s="145" t="s">
        <v>913</v>
      </c>
      <c r="Z25" s="145" t="s">
        <v>913</v>
      </c>
      <c r="AA25" s="145" t="s">
        <v>913</v>
      </c>
      <c r="AB25" s="145" t="s">
        <v>913</v>
      </c>
      <c r="AC25" s="145" t="s">
        <v>913</v>
      </c>
      <c r="AD25" s="145" t="s">
        <v>913</v>
      </c>
      <c r="AE25" s="145" t="s">
        <v>913</v>
      </c>
      <c r="AF25" s="145" t="s">
        <v>913</v>
      </c>
      <c r="AG25" s="145" t="s">
        <v>913</v>
      </c>
      <c r="AH25" s="139">
        <f>AH74</f>
        <v>8.7000000000000011</v>
      </c>
      <c r="AI25" s="139">
        <f>AI74</f>
        <v>8.5279166666666661</v>
      </c>
      <c r="AJ25" s="145" t="s">
        <v>913</v>
      </c>
      <c r="AK25" s="145" t="s">
        <v>913</v>
      </c>
      <c r="AL25" s="145" t="s">
        <v>913</v>
      </c>
      <c r="AM25" s="145" t="s">
        <v>913</v>
      </c>
      <c r="AN25" s="145" t="s">
        <v>913</v>
      </c>
      <c r="AO25" s="145" t="s">
        <v>913</v>
      </c>
      <c r="AP25" s="145"/>
      <c r="AQ25" s="145"/>
      <c r="AR25" s="145"/>
      <c r="AS25" s="145"/>
    </row>
    <row r="26" spans="1:45" s="107" customFormat="1" ht="24" customHeight="1" x14ac:dyDescent="0.2">
      <c r="A26" s="136" t="str">
        <f>'10'!A25</f>
        <v>1.</v>
      </c>
      <c r="B26" s="133" t="str">
        <f>'10'!B25</f>
        <v>Ярославская область</v>
      </c>
      <c r="C26" s="9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</row>
    <row r="27" spans="1:45" s="107" customFormat="1" ht="24" customHeight="1" x14ac:dyDescent="0.2">
      <c r="A27" s="136" t="str">
        <f>'10'!A26</f>
        <v>1.1.</v>
      </c>
      <c r="B27" s="133" t="str">
        <f>'10'!B26</f>
        <v>Технологическое присоединение, всего, в том числе:</v>
      </c>
      <c r="C27" s="95" t="str">
        <f>'10'!C26</f>
        <v>M-O</v>
      </c>
      <c r="D27" s="145" t="s">
        <v>913</v>
      </c>
      <c r="E27" s="145" t="s">
        <v>913</v>
      </c>
      <c r="F27" s="145" t="s">
        <v>913</v>
      </c>
      <c r="G27" s="145" t="s">
        <v>913</v>
      </c>
      <c r="H27" s="145" t="s">
        <v>913</v>
      </c>
      <c r="I27" s="145" t="s">
        <v>913</v>
      </c>
      <c r="J27" s="145" t="s">
        <v>913</v>
      </c>
      <c r="K27" s="145" t="s">
        <v>913</v>
      </c>
      <c r="L27" s="145" t="s">
        <v>913</v>
      </c>
      <c r="M27" s="145" t="s">
        <v>913</v>
      </c>
      <c r="N27" s="145" t="s">
        <v>913</v>
      </c>
      <c r="O27" s="145" t="s">
        <v>913</v>
      </c>
      <c r="P27" s="145" t="s">
        <v>913</v>
      </c>
      <c r="Q27" s="145" t="s">
        <v>913</v>
      </c>
      <c r="R27" s="145" t="s">
        <v>913</v>
      </c>
      <c r="S27" s="145" t="s">
        <v>913</v>
      </c>
      <c r="T27" s="145" t="s">
        <v>913</v>
      </c>
      <c r="U27" s="145" t="s">
        <v>913</v>
      </c>
      <c r="V27" s="145" t="s">
        <v>913</v>
      </c>
      <c r="W27" s="145" t="s">
        <v>913</v>
      </c>
      <c r="X27" s="145" t="s">
        <v>913</v>
      </c>
      <c r="Y27" s="145" t="s">
        <v>913</v>
      </c>
      <c r="Z27" s="145" t="s">
        <v>913</v>
      </c>
      <c r="AA27" s="145" t="s">
        <v>913</v>
      </c>
      <c r="AB27" s="145" t="s">
        <v>913</v>
      </c>
      <c r="AC27" s="145" t="s">
        <v>913</v>
      </c>
      <c r="AD27" s="145" t="s">
        <v>913</v>
      </c>
      <c r="AE27" s="145" t="s">
        <v>913</v>
      </c>
      <c r="AF27" s="145" t="s">
        <v>913</v>
      </c>
      <c r="AG27" s="145" t="s">
        <v>913</v>
      </c>
      <c r="AH27" s="145" t="s">
        <v>913</v>
      </c>
      <c r="AI27" s="145" t="s">
        <v>913</v>
      </c>
      <c r="AJ27" s="145" t="s">
        <v>913</v>
      </c>
      <c r="AK27" s="145" t="s">
        <v>913</v>
      </c>
      <c r="AL27" s="145" t="s">
        <v>913</v>
      </c>
      <c r="AM27" s="145" t="s">
        <v>913</v>
      </c>
      <c r="AN27" s="145" t="s">
        <v>913</v>
      </c>
      <c r="AO27" s="145" t="s">
        <v>913</v>
      </c>
      <c r="AP27" s="145"/>
      <c r="AQ27" s="145"/>
      <c r="AR27" s="145"/>
      <c r="AS27" s="145"/>
    </row>
    <row r="28" spans="1:45" s="107" customFormat="1" ht="24" customHeight="1" x14ac:dyDescent="0.2">
      <c r="A28" s="136" t="str">
        <f>'10'!A27</f>
        <v>1.1.1.</v>
      </c>
      <c r="B28" s="133" t="str">
        <f>'10'!B27</f>
        <v>Технологическое присоединение энергопринимающих устройств потребителей, всего, в том числе:</v>
      </c>
      <c r="C28" s="95" t="str">
        <f>'10'!C27</f>
        <v>M-O</v>
      </c>
      <c r="D28" s="145" t="s">
        <v>913</v>
      </c>
      <c r="E28" s="145" t="s">
        <v>913</v>
      </c>
      <c r="F28" s="145" t="s">
        <v>913</v>
      </c>
      <c r="G28" s="145" t="s">
        <v>913</v>
      </c>
      <c r="H28" s="145" t="s">
        <v>913</v>
      </c>
      <c r="I28" s="145" t="s">
        <v>913</v>
      </c>
      <c r="J28" s="145" t="s">
        <v>913</v>
      </c>
      <c r="K28" s="145" t="s">
        <v>913</v>
      </c>
      <c r="L28" s="145" t="s">
        <v>913</v>
      </c>
      <c r="M28" s="145" t="s">
        <v>913</v>
      </c>
      <c r="N28" s="145" t="s">
        <v>913</v>
      </c>
      <c r="O28" s="145" t="s">
        <v>913</v>
      </c>
      <c r="P28" s="145" t="s">
        <v>913</v>
      </c>
      <c r="Q28" s="145" t="s">
        <v>913</v>
      </c>
      <c r="R28" s="145" t="s">
        <v>913</v>
      </c>
      <c r="S28" s="145" t="s">
        <v>913</v>
      </c>
      <c r="T28" s="145" t="s">
        <v>913</v>
      </c>
      <c r="U28" s="145" t="s">
        <v>913</v>
      </c>
      <c r="V28" s="145" t="s">
        <v>913</v>
      </c>
      <c r="W28" s="145" t="s">
        <v>913</v>
      </c>
      <c r="X28" s="145" t="s">
        <v>913</v>
      </c>
      <c r="Y28" s="145" t="s">
        <v>913</v>
      </c>
      <c r="Z28" s="145" t="s">
        <v>913</v>
      </c>
      <c r="AA28" s="145" t="s">
        <v>913</v>
      </c>
      <c r="AB28" s="145" t="s">
        <v>913</v>
      </c>
      <c r="AC28" s="145" t="s">
        <v>913</v>
      </c>
      <c r="AD28" s="145" t="s">
        <v>913</v>
      </c>
      <c r="AE28" s="145" t="s">
        <v>913</v>
      </c>
      <c r="AF28" s="145" t="s">
        <v>913</v>
      </c>
      <c r="AG28" s="145" t="s">
        <v>913</v>
      </c>
      <c r="AH28" s="145" t="s">
        <v>913</v>
      </c>
      <c r="AI28" s="145" t="s">
        <v>913</v>
      </c>
      <c r="AJ28" s="145" t="s">
        <v>913</v>
      </c>
      <c r="AK28" s="145" t="s">
        <v>913</v>
      </c>
      <c r="AL28" s="145" t="s">
        <v>913</v>
      </c>
      <c r="AM28" s="145" t="s">
        <v>913</v>
      </c>
      <c r="AN28" s="145" t="s">
        <v>913</v>
      </c>
      <c r="AO28" s="145" t="s">
        <v>913</v>
      </c>
      <c r="AP28" s="145"/>
      <c r="AQ28" s="145"/>
      <c r="AR28" s="145"/>
      <c r="AS28" s="145"/>
    </row>
    <row r="29" spans="1:45" s="107" customFormat="1" ht="24" customHeight="1" x14ac:dyDescent="0.2">
      <c r="A29" s="136" t="str">
        <f>'10'!A28</f>
        <v>1.1.1.1</v>
      </c>
      <c r="B29" s="133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95" t="str">
        <f>'10'!C28</f>
        <v>M-O</v>
      </c>
      <c r="D29" s="145" t="s">
        <v>913</v>
      </c>
      <c r="E29" s="145" t="s">
        <v>913</v>
      </c>
      <c r="F29" s="145" t="s">
        <v>913</v>
      </c>
      <c r="G29" s="145" t="s">
        <v>913</v>
      </c>
      <c r="H29" s="145" t="s">
        <v>913</v>
      </c>
      <c r="I29" s="145" t="s">
        <v>913</v>
      </c>
      <c r="J29" s="145" t="s">
        <v>913</v>
      </c>
      <c r="K29" s="145" t="s">
        <v>913</v>
      </c>
      <c r="L29" s="145" t="s">
        <v>913</v>
      </c>
      <c r="M29" s="145" t="s">
        <v>913</v>
      </c>
      <c r="N29" s="145" t="s">
        <v>913</v>
      </c>
      <c r="O29" s="145" t="s">
        <v>913</v>
      </c>
      <c r="P29" s="145" t="s">
        <v>913</v>
      </c>
      <c r="Q29" s="145" t="s">
        <v>913</v>
      </c>
      <c r="R29" s="145" t="s">
        <v>913</v>
      </c>
      <c r="S29" s="145" t="s">
        <v>913</v>
      </c>
      <c r="T29" s="145" t="s">
        <v>913</v>
      </c>
      <c r="U29" s="145" t="s">
        <v>913</v>
      </c>
      <c r="V29" s="145" t="s">
        <v>913</v>
      </c>
      <c r="W29" s="145" t="s">
        <v>913</v>
      </c>
      <c r="X29" s="145" t="s">
        <v>913</v>
      </c>
      <c r="Y29" s="145" t="s">
        <v>913</v>
      </c>
      <c r="Z29" s="145" t="s">
        <v>913</v>
      </c>
      <c r="AA29" s="145" t="s">
        <v>913</v>
      </c>
      <c r="AB29" s="145" t="s">
        <v>913</v>
      </c>
      <c r="AC29" s="145" t="s">
        <v>913</v>
      </c>
      <c r="AD29" s="145" t="s">
        <v>913</v>
      </c>
      <c r="AE29" s="145" t="s">
        <v>913</v>
      </c>
      <c r="AF29" s="145" t="s">
        <v>913</v>
      </c>
      <c r="AG29" s="145" t="s">
        <v>913</v>
      </c>
      <c r="AH29" s="145" t="s">
        <v>913</v>
      </c>
      <c r="AI29" s="145" t="s">
        <v>913</v>
      </c>
      <c r="AJ29" s="145" t="s">
        <v>913</v>
      </c>
      <c r="AK29" s="145" t="s">
        <v>913</v>
      </c>
      <c r="AL29" s="145" t="s">
        <v>913</v>
      </c>
      <c r="AM29" s="145" t="s">
        <v>913</v>
      </c>
      <c r="AN29" s="145" t="s">
        <v>913</v>
      </c>
      <c r="AO29" s="145" t="s">
        <v>913</v>
      </c>
      <c r="AP29" s="145"/>
      <c r="AQ29" s="145"/>
      <c r="AR29" s="145"/>
      <c r="AS29" s="145"/>
    </row>
    <row r="30" spans="1:45" s="107" customFormat="1" ht="24" customHeight="1" x14ac:dyDescent="0.2">
      <c r="A30" s="136" t="str">
        <f>'10'!A29</f>
        <v>1.1.1.2.</v>
      </c>
      <c r="B30" s="133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95" t="str">
        <f>'10'!C29</f>
        <v>M-O</v>
      </c>
      <c r="D30" s="145" t="s">
        <v>913</v>
      </c>
      <c r="E30" s="145" t="s">
        <v>913</v>
      </c>
      <c r="F30" s="145" t="s">
        <v>913</v>
      </c>
      <c r="G30" s="145" t="s">
        <v>913</v>
      </c>
      <c r="H30" s="145" t="s">
        <v>913</v>
      </c>
      <c r="I30" s="145" t="s">
        <v>913</v>
      </c>
      <c r="J30" s="145" t="s">
        <v>913</v>
      </c>
      <c r="K30" s="145" t="s">
        <v>913</v>
      </c>
      <c r="L30" s="145" t="s">
        <v>913</v>
      </c>
      <c r="M30" s="145" t="s">
        <v>913</v>
      </c>
      <c r="N30" s="145" t="s">
        <v>913</v>
      </c>
      <c r="O30" s="145" t="s">
        <v>913</v>
      </c>
      <c r="P30" s="145" t="s">
        <v>913</v>
      </c>
      <c r="Q30" s="145" t="s">
        <v>913</v>
      </c>
      <c r="R30" s="145" t="s">
        <v>913</v>
      </c>
      <c r="S30" s="145" t="s">
        <v>913</v>
      </c>
      <c r="T30" s="145" t="s">
        <v>913</v>
      </c>
      <c r="U30" s="145" t="s">
        <v>913</v>
      </c>
      <c r="V30" s="145" t="s">
        <v>913</v>
      </c>
      <c r="W30" s="145" t="s">
        <v>913</v>
      </c>
      <c r="X30" s="145" t="s">
        <v>913</v>
      </c>
      <c r="Y30" s="145" t="s">
        <v>913</v>
      </c>
      <c r="Z30" s="145" t="s">
        <v>913</v>
      </c>
      <c r="AA30" s="145" t="s">
        <v>913</v>
      </c>
      <c r="AB30" s="145" t="s">
        <v>913</v>
      </c>
      <c r="AC30" s="145" t="s">
        <v>913</v>
      </c>
      <c r="AD30" s="145" t="s">
        <v>913</v>
      </c>
      <c r="AE30" s="145" t="s">
        <v>913</v>
      </c>
      <c r="AF30" s="145" t="s">
        <v>913</v>
      </c>
      <c r="AG30" s="145" t="s">
        <v>913</v>
      </c>
      <c r="AH30" s="145" t="s">
        <v>913</v>
      </c>
      <c r="AI30" s="145" t="s">
        <v>913</v>
      </c>
      <c r="AJ30" s="145" t="s">
        <v>913</v>
      </c>
      <c r="AK30" s="145" t="s">
        <v>913</v>
      </c>
      <c r="AL30" s="145" t="s">
        <v>913</v>
      </c>
      <c r="AM30" s="145" t="s">
        <v>913</v>
      </c>
      <c r="AN30" s="145" t="s">
        <v>913</v>
      </c>
      <c r="AO30" s="145" t="s">
        <v>913</v>
      </c>
      <c r="AP30" s="145"/>
      <c r="AQ30" s="145"/>
      <c r="AR30" s="145"/>
      <c r="AS30" s="145"/>
    </row>
    <row r="31" spans="1:45" s="107" customFormat="1" ht="24" customHeight="1" x14ac:dyDescent="0.2">
      <c r="A31" s="136" t="str">
        <f>'10'!A30</f>
        <v>1.2.</v>
      </c>
      <c r="B31" s="133" t="str">
        <f>'10'!B30</f>
        <v>Реконструкция, модернизация, техническое перевооружение, всего</v>
      </c>
      <c r="C31" s="95" t="str">
        <f>'10'!C30</f>
        <v>M-O</v>
      </c>
      <c r="D31" s="145">
        <f>D59</f>
        <v>0.35</v>
      </c>
      <c r="E31" s="342">
        <f>E59</f>
        <v>0</v>
      </c>
      <c r="F31" s="145" t="s">
        <v>913</v>
      </c>
      <c r="G31" s="145" t="s">
        <v>913</v>
      </c>
      <c r="H31" s="145" t="s">
        <v>913</v>
      </c>
      <c r="I31" s="145" t="s">
        <v>913</v>
      </c>
      <c r="J31" s="113">
        <f>'13'!G32</f>
        <v>7.03</v>
      </c>
      <c r="K31" s="113">
        <f>'13'!AP32</f>
        <v>3.03</v>
      </c>
      <c r="L31" s="145" t="s">
        <v>913</v>
      </c>
      <c r="M31" s="145" t="s">
        <v>913</v>
      </c>
      <c r="N31" s="145" t="s">
        <v>913</v>
      </c>
      <c r="O31" s="145" t="s">
        <v>913</v>
      </c>
      <c r="P31" s="145" t="s">
        <v>913</v>
      </c>
      <c r="Q31" s="145" t="s">
        <v>913</v>
      </c>
      <c r="R31" s="145" t="s">
        <v>913</v>
      </c>
      <c r="S31" s="145" t="s">
        <v>913</v>
      </c>
      <c r="T31" s="145" t="s">
        <v>913</v>
      </c>
      <c r="U31" s="145" t="s">
        <v>913</v>
      </c>
      <c r="V31" s="145" t="s">
        <v>913</v>
      </c>
      <c r="W31" s="145" t="s">
        <v>913</v>
      </c>
      <c r="X31" s="145" t="s">
        <v>913</v>
      </c>
      <c r="Y31" s="145" t="s">
        <v>913</v>
      </c>
      <c r="Z31" s="145" t="s">
        <v>913</v>
      </c>
      <c r="AA31" s="145" t="s">
        <v>913</v>
      </c>
      <c r="AB31" s="145" t="s">
        <v>913</v>
      </c>
      <c r="AC31" s="145" t="s">
        <v>913</v>
      </c>
      <c r="AD31" s="145" t="s">
        <v>913</v>
      </c>
      <c r="AE31" s="145" t="s">
        <v>913</v>
      </c>
      <c r="AF31" s="145" t="s">
        <v>913</v>
      </c>
      <c r="AG31" s="145" t="s">
        <v>913</v>
      </c>
      <c r="AH31" s="139">
        <f>AH65</f>
        <v>14.982230000000001</v>
      </c>
      <c r="AI31" s="139">
        <f>AI65</f>
        <v>5.4880949499999998</v>
      </c>
      <c r="AJ31" s="145" t="s">
        <v>913</v>
      </c>
      <c r="AK31" s="145" t="s">
        <v>913</v>
      </c>
      <c r="AL31" s="145" t="s">
        <v>913</v>
      </c>
      <c r="AM31" s="145" t="s">
        <v>913</v>
      </c>
      <c r="AN31" s="145" t="s">
        <v>913</v>
      </c>
      <c r="AO31" s="145" t="s">
        <v>913</v>
      </c>
      <c r="AP31" s="145"/>
      <c r="AQ31" s="145"/>
      <c r="AR31" s="145"/>
      <c r="AS31" s="145"/>
    </row>
    <row r="32" spans="1:45" s="99" customFormat="1" ht="24" customHeight="1" x14ac:dyDescent="0.2">
      <c r="A32" s="136" t="str">
        <f>'10'!A31</f>
        <v>1.2.1.</v>
      </c>
      <c r="B32" s="133" t="str">
        <f>'10'!B31</f>
        <v>Реконструкция в рамках технологических присоединений</v>
      </c>
      <c r="C32" s="95" t="str">
        <f>'10'!C31</f>
        <v>N-O</v>
      </c>
      <c r="D32" s="145" t="s">
        <v>913</v>
      </c>
      <c r="E32" s="145" t="s">
        <v>913</v>
      </c>
      <c r="F32" s="145" t="s">
        <v>913</v>
      </c>
      <c r="G32" s="145" t="s">
        <v>913</v>
      </c>
      <c r="H32" s="145" t="s">
        <v>913</v>
      </c>
      <c r="I32" s="145" t="s">
        <v>913</v>
      </c>
      <c r="J32" s="113">
        <f>'13'!G33</f>
        <v>2</v>
      </c>
      <c r="K32" s="113">
        <f>'13'!AP33</f>
        <v>0</v>
      </c>
      <c r="L32" s="145" t="s">
        <v>913</v>
      </c>
      <c r="M32" s="145" t="s">
        <v>913</v>
      </c>
      <c r="N32" s="145" t="s">
        <v>913</v>
      </c>
      <c r="O32" s="145" t="s">
        <v>913</v>
      </c>
      <c r="P32" s="145" t="s">
        <v>913</v>
      </c>
      <c r="Q32" s="145" t="s">
        <v>913</v>
      </c>
      <c r="R32" s="145" t="s">
        <v>913</v>
      </c>
      <c r="S32" s="145" t="s">
        <v>913</v>
      </c>
      <c r="T32" s="145" t="s">
        <v>913</v>
      </c>
      <c r="U32" s="145" t="s">
        <v>913</v>
      </c>
      <c r="V32" s="145" t="s">
        <v>913</v>
      </c>
      <c r="W32" s="145" t="s">
        <v>913</v>
      </c>
      <c r="X32" s="145" t="s">
        <v>913</v>
      </c>
      <c r="Y32" s="145" t="s">
        <v>913</v>
      </c>
      <c r="Z32" s="145" t="s">
        <v>913</v>
      </c>
      <c r="AA32" s="145" t="s">
        <v>913</v>
      </c>
      <c r="AB32" s="145" t="s">
        <v>913</v>
      </c>
      <c r="AC32" s="145" t="s">
        <v>913</v>
      </c>
      <c r="AD32" s="145" t="s">
        <v>913</v>
      </c>
      <c r="AE32" s="145" t="s">
        <v>913</v>
      </c>
      <c r="AF32" s="145" t="s">
        <v>913</v>
      </c>
      <c r="AG32" s="145" t="s">
        <v>913</v>
      </c>
      <c r="AH32" s="145" t="s">
        <v>913</v>
      </c>
      <c r="AI32" s="145" t="s">
        <v>913</v>
      </c>
      <c r="AJ32" s="116"/>
      <c r="AK32" s="116"/>
      <c r="AL32" s="116"/>
      <c r="AM32" s="116"/>
      <c r="AN32" s="145" t="s">
        <v>913</v>
      </c>
      <c r="AO32" s="145" t="s">
        <v>913</v>
      </c>
      <c r="AP32" s="114"/>
      <c r="AQ32" s="114"/>
      <c r="AR32" s="114"/>
      <c r="AS32" s="114"/>
    </row>
    <row r="33" spans="1:45" s="99" customFormat="1" ht="24" customHeight="1" x14ac:dyDescent="0.2">
      <c r="A33" s="136" t="str">
        <f>'10'!A32</f>
        <v>1.2.2.</v>
      </c>
      <c r="B33" s="133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95" t="str">
        <f>'10'!C32</f>
        <v>M-O</v>
      </c>
      <c r="D33" s="145" t="s">
        <v>913</v>
      </c>
      <c r="E33" s="145" t="s">
        <v>913</v>
      </c>
      <c r="F33" s="113">
        <f t="shared" ref="F33:I33" si="0">SUM(F34:F35)</f>
        <v>0</v>
      </c>
      <c r="G33" s="113">
        <f t="shared" si="0"/>
        <v>0</v>
      </c>
      <c r="H33" s="113">
        <f t="shared" si="0"/>
        <v>0</v>
      </c>
      <c r="I33" s="113">
        <f t="shared" si="0"/>
        <v>0</v>
      </c>
      <c r="J33" s="113">
        <f>'13'!G34</f>
        <v>4.2300000000000004</v>
      </c>
      <c r="K33" s="113">
        <f>'13'!AP34</f>
        <v>3.03</v>
      </c>
      <c r="L33" s="116"/>
      <c r="M33" s="116"/>
      <c r="N33" s="116"/>
      <c r="O33" s="116"/>
      <c r="P33" s="145" t="s">
        <v>913</v>
      </c>
      <c r="Q33" s="145" t="s">
        <v>913</v>
      </c>
      <c r="R33" s="145" t="s">
        <v>913</v>
      </c>
      <c r="S33" s="145" t="s">
        <v>913</v>
      </c>
      <c r="T33" s="145" t="s">
        <v>913</v>
      </c>
      <c r="U33" s="145" t="s">
        <v>913</v>
      </c>
      <c r="V33" s="145" t="s">
        <v>913</v>
      </c>
      <c r="W33" s="145" t="s">
        <v>913</v>
      </c>
      <c r="X33" s="145" t="s">
        <v>913</v>
      </c>
      <c r="Y33" s="145" t="s">
        <v>913</v>
      </c>
      <c r="Z33" s="145" t="s">
        <v>913</v>
      </c>
      <c r="AA33" s="145" t="s">
        <v>913</v>
      </c>
      <c r="AB33" s="145" t="s">
        <v>913</v>
      </c>
      <c r="AC33" s="145" t="s">
        <v>913</v>
      </c>
      <c r="AD33" s="145" t="s">
        <v>913</v>
      </c>
      <c r="AE33" s="145" t="s">
        <v>913</v>
      </c>
      <c r="AF33" s="145" t="s">
        <v>913</v>
      </c>
      <c r="AG33" s="145" t="s">
        <v>913</v>
      </c>
      <c r="AH33" s="145" t="s">
        <v>913</v>
      </c>
      <c r="AI33" s="145" t="s">
        <v>913</v>
      </c>
      <c r="AJ33" s="145" t="s">
        <v>913</v>
      </c>
      <c r="AK33" s="145" t="s">
        <v>913</v>
      </c>
      <c r="AL33" s="145" t="s">
        <v>913</v>
      </c>
      <c r="AM33" s="145" t="s">
        <v>913</v>
      </c>
      <c r="AN33" s="145" t="s">
        <v>913</v>
      </c>
      <c r="AO33" s="145" t="s">
        <v>913</v>
      </c>
      <c r="AP33" s="114"/>
      <c r="AQ33" s="114"/>
      <c r="AR33" s="114"/>
      <c r="AS33" s="114"/>
    </row>
    <row r="34" spans="1:45" s="99" customFormat="1" ht="24" customHeight="1" x14ac:dyDescent="0.2">
      <c r="A34" s="136" t="str">
        <f>'10'!A33</f>
        <v>1.2.2.1</v>
      </c>
      <c r="B34" s="133" t="str">
        <f>'10'!B33</f>
        <v>Реконструкция трансформаторных и иных подстанций, всего, в том числе:</v>
      </c>
      <c r="C34" s="95" t="str">
        <f>'10'!C33</f>
        <v>M-O</v>
      </c>
      <c r="D34" s="145" t="s">
        <v>913</v>
      </c>
      <c r="E34" s="145" t="s">
        <v>913</v>
      </c>
      <c r="F34" s="116"/>
      <c r="G34" s="116"/>
      <c r="H34" s="116"/>
      <c r="I34" s="116"/>
      <c r="J34" s="113">
        <f>'13'!G35</f>
        <v>0.8</v>
      </c>
      <c r="K34" s="113">
        <f>'13'!AP35</f>
        <v>0</v>
      </c>
      <c r="L34" s="116"/>
      <c r="M34" s="116"/>
      <c r="N34" s="116"/>
      <c r="O34" s="116"/>
      <c r="P34" s="145" t="s">
        <v>913</v>
      </c>
      <c r="Q34" s="145" t="s">
        <v>913</v>
      </c>
      <c r="R34" s="145" t="s">
        <v>913</v>
      </c>
      <c r="S34" s="145" t="s">
        <v>913</v>
      </c>
      <c r="T34" s="145" t="s">
        <v>913</v>
      </c>
      <c r="U34" s="145" t="s">
        <v>913</v>
      </c>
      <c r="V34" s="145" t="s">
        <v>913</v>
      </c>
      <c r="W34" s="145" t="s">
        <v>913</v>
      </c>
      <c r="X34" s="145" t="s">
        <v>913</v>
      </c>
      <c r="Y34" s="145" t="s">
        <v>913</v>
      </c>
      <c r="Z34" s="145" t="s">
        <v>913</v>
      </c>
      <c r="AA34" s="145" t="s">
        <v>913</v>
      </c>
      <c r="AB34" s="145" t="s">
        <v>913</v>
      </c>
      <c r="AC34" s="145" t="s">
        <v>913</v>
      </c>
      <c r="AD34" s="145" t="s">
        <v>913</v>
      </c>
      <c r="AE34" s="145" t="s">
        <v>913</v>
      </c>
      <c r="AF34" s="145" t="s">
        <v>913</v>
      </c>
      <c r="AG34" s="145" t="s">
        <v>913</v>
      </c>
      <c r="AH34" s="145" t="s">
        <v>913</v>
      </c>
      <c r="AI34" s="145" t="s">
        <v>913</v>
      </c>
      <c r="AJ34" s="145" t="s">
        <v>913</v>
      </c>
      <c r="AK34" s="145" t="s">
        <v>913</v>
      </c>
      <c r="AL34" s="145" t="s">
        <v>913</v>
      </c>
      <c r="AM34" s="145" t="s">
        <v>913</v>
      </c>
      <c r="AN34" s="145" t="s">
        <v>913</v>
      </c>
      <c r="AO34" s="145" t="s">
        <v>913</v>
      </c>
      <c r="AP34" s="114"/>
      <c r="AQ34" s="114"/>
      <c r="AR34" s="114"/>
      <c r="AS34" s="114"/>
    </row>
    <row r="35" spans="1:45" s="99" customFormat="1" ht="24" customHeight="1" x14ac:dyDescent="0.2">
      <c r="A35" s="136" t="str">
        <f>'10'!A34</f>
        <v>1.2.2.1.1.</v>
      </c>
      <c r="B35" s="133" t="str">
        <f>'10'!B34</f>
        <v>Замена оборудования ТП-14</v>
      </c>
      <c r="C35" s="95" t="str">
        <f>'10'!C34</f>
        <v>M</v>
      </c>
      <c r="D35" s="145" t="s">
        <v>913</v>
      </c>
      <c r="E35" s="145" t="s">
        <v>913</v>
      </c>
      <c r="F35" s="145" t="s">
        <v>913</v>
      </c>
      <c r="G35" s="145" t="s">
        <v>913</v>
      </c>
      <c r="H35" s="145" t="s">
        <v>913</v>
      </c>
      <c r="I35" s="145" t="s">
        <v>913</v>
      </c>
      <c r="J35" s="145" t="s">
        <v>913</v>
      </c>
      <c r="K35" s="145" t="s">
        <v>913</v>
      </c>
      <c r="L35" s="116"/>
      <c r="M35" s="116"/>
      <c r="N35" s="116"/>
      <c r="O35" s="116"/>
      <c r="P35" s="145" t="s">
        <v>913</v>
      </c>
      <c r="Q35" s="145" t="s">
        <v>913</v>
      </c>
      <c r="R35" s="145" t="s">
        <v>913</v>
      </c>
      <c r="S35" s="145" t="s">
        <v>913</v>
      </c>
      <c r="T35" s="145" t="s">
        <v>913</v>
      </c>
      <c r="U35" s="145" t="s">
        <v>913</v>
      </c>
      <c r="V35" s="145" t="s">
        <v>913</v>
      </c>
      <c r="W35" s="145" t="s">
        <v>913</v>
      </c>
      <c r="X35" s="145" t="s">
        <v>913</v>
      </c>
      <c r="Y35" s="145" t="s">
        <v>913</v>
      </c>
      <c r="Z35" s="145" t="s">
        <v>913</v>
      </c>
      <c r="AA35" s="145" t="s">
        <v>913</v>
      </c>
      <c r="AB35" s="145" t="s">
        <v>913</v>
      </c>
      <c r="AC35" s="145" t="s">
        <v>913</v>
      </c>
      <c r="AD35" s="145" t="s">
        <v>913</v>
      </c>
      <c r="AE35" s="145" t="s">
        <v>913</v>
      </c>
      <c r="AF35" s="145" t="s">
        <v>913</v>
      </c>
      <c r="AG35" s="145" t="s">
        <v>913</v>
      </c>
      <c r="AH35" s="145" t="s">
        <v>913</v>
      </c>
      <c r="AI35" s="145" t="s">
        <v>913</v>
      </c>
      <c r="AJ35" s="145" t="s">
        <v>913</v>
      </c>
      <c r="AK35" s="145" t="s">
        <v>913</v>
      </c>
      <c r="AL35" s="145" t="s">
        <v>913</v>
      </c>
      <c r="AM35" s="145" t="s">
        <v>913</v>
      </c>
      <c r="AN35" s="145" t="s">
        <v>913</v>
      </c>
      <c r="AO35" s="145" t="s">
        <v>913</v>
      </c>
      <c r="AP35" s="114"/>
      <c r="AQ35" s="114"/>
      <c r="AR35" s="114"/>
      <c r="AS35" s="114"/>
    </row>
    <row r="36" spans="1:45" ht="21" x14ac:dyDescent="0.25">
      <c r="A36" s="136" t="str">
        <f>'10'!A35</f>
        <v>1.2.2.1.2</v>
      </c>
      <c r="B36" s="133" t="str">
        <f>'10'!B35</f>
        <v>Замена оборудования РП-3 с переводом нагрузок</v>
      </c>
      <c r="C36" s="95" t="str">
        <f>'10'!C35</f>
        <v>M</v>
      </c>
      <c r="D36" s="145" t="s">
        <v>913</v>
      </c>
      <c r="E36" s="145" t="s">
        <v>913</v>
      </c>
      <c r="F36" s="145" t="s">
        <v>913</v>
      </c>
      <c r="G36" s="145" t="s">
        <v>913</v>
      </c>
      <c r="H36" s="145" t="s">
        <v>913</v>
      </c>
      <c r="I36" s="145" t="s">
        <v>913</v>
      </c>
      <c r="J36" s="145" t="s">
        <v>913</v>
      </c>
      <c r="K36" s="145" t="s">
        <v>913</v>
      </c>
      <c r="P36" s="145" t="s">
        <v>913</v>
      </c>
      <c r="Q36" s="145" t="s">
        <v>913</v>
      </c>
      <c r="R36" s="145" t="s">
        <v>913</v>
      </c>
      <c r="S36" s="145" t="s">
        <v>913</v>
      </c>
      <c r="T36" s="145" t="s">
        <v>913</v>
      </c>
      <c r="U36" s="145" t="s">
        <v>913</v>
      </c>
      <c r="V36" s="145" t="s">
        <v>913</v>
      </c>
      <c r="W36" s="145" t="s">
        <v>913</v>
      </c>
      <c r="X36" s="145" t="s">
        <v>913</v>
      </c>
      <c r="Y36" s="145" t="s">
        <v>913</v>
      </c>
      <c r="Z36" s="145" t="s">
        <v>913</v>
      </c>
      <c r="AA36" s="145" t="s">
        <v>913</v>
      </c>
      <c r="AB36" s="145" t="s">
        <v>913</v>
      </c>
      <c r="AC36" s="145" t="s">
        <v>913</v>
      </c>
      <c r="AH36" s="145" t="s">
        <v>913</v>
      </c>
      <c r="AI36" s="145" t="s">
        <v>913</v>
      </c>
      <c r="AN36" s="145" t="s">
        <v>913</v>
      </c>
      <c r="AO36" s="145" t="s">
        <v>913</v>
      </c>
    </row>
    <row r="37" spans="1:45" ht="21" x14ac:dyDescent="0.25">
      <c r="A37" s="136" t="str">
        <f>'10'!A36</f>
        <v>1.2.2.1.3</v>
      </c>
      <c r="B37" s="133" t="str">
        <f>'10'!B36</f>
        <v>Установка КТП  взамен существующей ТП-115 с переводом нагрузок</v>
      </c>
      <c r="C37" s="95" t="str">
        <f>'10'!C36</f>
        <v>M</v>
      </c>
      <c r="D37" s="145" t="s">
        <v>913</v>
      </c>
      <c r="E37" s="145" t="s">
        <v>913</v>
      </c>
      <c r="F37" s="145" t="s">
        <v>913</v>
      </c>
      <c r="G37" s="145" t="s">
        <v>913</v>
      </c>
      <c r="H37" s="145" t="s">
        <v>913</v>
      </c>
      <c r="I37" s="145" t="s">
        <v>913</v>
      </c>
      <c r="J37" s="145" t="s">
        <v>913</v>
      </c>
      <c r="K37" s="145" t="s">
        <v>913</v>
      </c>
      <c r="P37" s="145" t="s">
        <v>913</v>
      </c>
      <c r="Q37" s="145" t="s">
        <v>913</v>
      </c>
      <c r="R37" s="145" t="s">
        <v>913</v>
      </c>
      <c r="S37" s="145" t="s">
        <v>913</v>
      </c>
      <c r="T37" s="145" t="s">
        <v>913</v>
      </c>
      <c r="U37" s="145" t="s">
        <v>913</v>
      </c>
      <c r="V37" s="145" t="s">
        <v>913</v>
      </c>
      <c r="W37" s="145" t="s">
        <v>913</v>
      </c>
      <c r="X37" s="145" t="s">
        <v>913</v>
      </c>
      <c r="Y37" s="145" t="s">
        <v>913</v>
      </c>
      <c r="Z37" s="145" t="s">
        <v>913</v>
      </c>
      <c r="AA37" s="145" t="s">
        <v>913</v>
      </c>
      <c r="AB37" s="145" t="s">
        <v>913</v>
      </c>
      <c r="AC37" s="145" t="s">
        <v>913</v>
      </c>
      <c r="AH37" s="145" t="s">
        <v>913</v>
      </c>
      <c r="AI37" s="145" t="s">
        <v>913</v>
      </c>
      <c r="AN37" s="145" t="s">
        <v>913</v>
      </c>
      <c r="AO37" s="145" t="s">
        <v>913</v>
      </c>
    </row>
    <row r="38" spans="1:45" ht="21" x14ac:dyDescent="0.25">
      <c r="A38" s="136" t="str">
        <f>'10'!A37</f>
        <v>1.2.2.1.4</v>
      </c>
      <c r="B38" s="133" t="str">
        <f>'10'!B37</f>
        <v>Установка  КТП  взамен существующей ТП-118 с переводом нагрузок</v>
      </c>
      <c r="C38" s="95" t="str">
        <f>'10'!C37</f>
        <v>M</v>
      </c>
      <c r="D38" s="145" t="s">
        <v>913</v>
      </c>
      <c r="E38" s="145" t="s">
        <v>913</v>
      </c>
      <c r="F38" s="145" t="s">
        <v>913</v>
      </c>
      <c r="G38" s="145" t="s">
        <v>913</v>
      </c>
      <c r="H38" s="145" t="s">
        <v>913</v>
      </c>
      <c r="I38" s="145" t="s">
        <v>913</v>
      </c>
      <c r="J38" s="145" t="s">
        <v>913</v>
      </c>
      <c r="K38" s="145" t="s">
        <v>913</v>
      </c>
      <c r="P38" s="145" t="s">
        <v>913</v>
      </c>
      <c r="Q38" s="145" t="s">
        <v>913</v>
      </c>
      <c r="R38" s="145" t="s">
        <v>913</v>
      </c>
      <c r="S38" s="145" t="s">
        <v>913</v>
      </c>
      <c r="T38" s="145" t="s">
        <v>913</v>
      </c>
      <c r="U38" s="145" t="s">
        <v>913</v>
      </c>
      <c r="V38" s="145" t="s">
        <v>913</v>
      </c>
      <c r="W38" s="145" t="s">
        <v>913</v>
      </c>
      <c r="X38" s="145" t="s">
        <v>913</v>
      </c>
      <c r="Y38" s="145" t="s">
        <v>913</v>
      </c>
      <c r="Z38" s="145" t="s">
        <v>913</v>
      </c>
      <c r="AA38" s="145" t="s">
        <v>913</v>
      </c>
      <c r="AB38" s="145" t="s">
        <v>913</v>
      </c>
      <c r="AC38" s="145" t="s">
        <v>913</v>
      </c>
      <c r="AH38" s="145" t="s">
        <v>913</v>
      </c>
      <c r="AI38" s="145" t="s">
        <v>913</v>
      </c>
      <c r="AN38" s="145" t="s">
        <v>913</v>
      </c>
      <c r="AO38" s="145" t="s">
        <v>913</v>
      </c>
    </row>
    <row r="39" spans="1:45" ht="21" x14ac:dyDescent="0.25">
      <c r="A39" s="136" t="str">
        <f>'10'!A38</f>
        <v>1.2.2.1.5</v>
      </c>
      <c r="B39" s="133" t="str">
        <f>'10'!B38</f>
        <v>Установка  КТП  взамен существующей ТП-133 с переводом нагрузок</v>
      </c>
      <c r="C39" s="95" t="str">
        <f>'10'!C38</f>
        <v>M</v>
      </c>
      <c r="D39" s="145" t="s">
        <v>913</v>
      </c>
      <c r="E39" s="145" t="s">
        <v>913</v>
      </c>
      <c r="F39" s="145" t="s">
        <v>913</v>
      </c>
      <c r="G39" s="145" t="s">
        <v>913</v>
      </c>
      <c r="H39" s="145" t="s">
        <v>913</v>
      </c>
      <c r="I39" s="145" t="s">
        <v>913</v>
      </c>
      <c r="J39" s="145" t="s">
        <v>913</v>
      </c>
      <c r="K39" s="145" t="s">
        <v>913</v>
      </c>
      <c r="P39" s="145" t="s">
        <v>913</v>
      </c>
      <c r="Q39" s="145" t="s">
        <v>913</v>
      </c>
      <c r="R39" s="145" t="s">
        <v>913</v>
      </c>
      <c r="S39" s="145" t="s">
        <v>913</v>
      </c>
      <c r="T39" s="145" t="s">
        <v>913</v>
      </c>
      <c r="U39" s="145" t="s">
        <v>913</v>
      </c>
      <c r="V39" s="145" t="s">
        <v>913</v>
      </c>
      <c r="W39" s="145" t="s">
        <v>913</v>
      </c>
      <c r="X39" s="145" t="s">
        <v>913</v>
      </c>
      <c r="Y39" s="145" t="s">
        <v>913</v>
      </c>
      <c r="Z39" s="145" t="s">
        <v>913</v>
      </c>
      <c r="AA39" s="145" t="s">
        <v>913</v>
      </c>
      <c r="AB39" s="145" t="s">
        <v>913</v>
      </c>
      <c r="AC39" s="145" t="s">
        <v>913</v>
      </c>
      <c r="AH39" s="145" t="s">
        <v>913</v>
      </c>
      <c r="AI39" s="145" t="s">
        <v>913</v>
      </c>
      <c r="AN39" s="145" t="s">
        <v>913</v>
      </c>
      <c r="AO39" s="145" t="s">
        <v>913</v>
      </c>
    </row>
    <row r="40" spans="1:45" ht="21" x14ac:dyDescent="0.25">
      <c r="A40" s="136" t="str">
        <f>'10'!A39</f>
        <v>1.2.2.1.6</v>
      </c>
      <c r="B40" s="133" t="str">
        <f>'10'!B39</f>
        <v>Установка  КТП  взамен существующей ТП-524 с переводом нагрузок</v>
      </c>
      <c r="C40" s="95" t="str">
        <f>'10'!C39</f>
        <v>M</v>
      </c>
      <c r="D40" s="145" t="s">
        <v>913</v>
      </c>
      <c r="E40" s="145" t="s">
        <v>913</v>
      </c>
      <c r="F40" s="145" t="s">
        <v>913</v>
      </c>
      <c r="G40" s="145" t="s">
        <v>913</v>
      </c>
      <c r="H40" s="145" t="s">
        <v>913</v>
      </c>
      <c r="I40" s="145" t="s">
        <v>913</v>
      </c>
      <c r="J40" s="145" t="s">
        <v>913</v>
      </c>
      <c r="K40" s="145" t="s">
        <v>913</v>
      </c>
      <c r="P40" s="145" t="s">
        <v>913</v>
      </c>
      <c r="Q40" s="145" t="s">
        <v>913</v>
      </c>
      <c r="R40" s="145" t="s">
        <v>913</v>
      </c>
      <c r="S40" s="145" t="s">
        <v>913</v>
      </c>
      <c r="T40" s="145" t="s">
        <v>913</v>
      </c>
      <c r="U40" s="145" t="s">
        <v>913</v>
      </c>
      <c r="V40" s="145" t="s">
        <v>913</v>
      </c>
      <c r="W40" s="145" t="s">
        <v>913</v>
      </c>
      <c r="X40" s="145" t="s">
        <v>913</v>
      </c>
      <c r="Y40" s="145" t="s">
        <v>913</v>
      </c>
      <c r="Z40" s="145" t="s">
        <v>913</v>
      </c>
      <c r="AA40" s="145" t="s">
        <v>913</v>
      </c>
      <c r="AB40" s="145" t="s">
        <v>913</v>
      </c>
      <c r="AC40" s="145" t="s">
        <v>913</v>
      </c>
      <c r="AH40" s="145" t="s">
        <v>913</v>
      </c>
      <c r="AI40" s="145" t="s">
        <v>913</v>
      </c>
      <c r="AN40" s="145" t="s">
        <v>913</v>
      </c>
      <c r="AO40" s="145" t="s">
        <v>913</v>
      </c>
    </row>
    <row r="41" spans="1:45" ht="21" x14ac:dyDescent="0.25">
      <c r="A41" s="136" t="str">
        <f>'10'!A40</f>
        <v>1.2.2.1.7</v>
      </c>
      <c r="B41" s="133" t="str">
        <f>'10'!B40</f>
        <v>Разработка проектно-сметной документации «Установка КТП взамен существующей КТП-59 с переводом нагрузок»</v>
      </c>
      <c r="C41" s="95" t="str">
        <f>'10'!C40</f>
        <v>M</v>
      </c>
      <c r="D41" s="145" t="s">
        <v>913</v>
      </c>
      <c r="E41" s="145" t="s">
        <v>913</v>
      </c>
      <c r="F41" s="145" t="s">
        <v>913</v>
      </c>
      <c r="G41" s="145" t="s">
        <v>913</v>
      </c>
      <c r="H41" s="145" t="s">
        <v>913</v>
      </c>
      <c r="I41" s="145" t="s">
        <v>913</v>
      </c>
      <c r="J41" s="145" t="s">
        <v>913</v>
      </c>
      <c r="K41" s="145" t="s">
        <v>913</v>
      </c>
      <c r="P41" s="145" t="s">
        <v>913</v>
      </c>
      <c r="Q41" s="145" t="s">
        <v>913</v>
      </c>
      <c r="R41" s="145" t="s">
        <v>913</v>
      </c>
      <c r="S41" s="145" t="s">
        <v>913</v>
      </c>
      <c r="T41" s="145" t="s">
        <v>913</v>
      </c>
      <c r="U41" s="145" t="s">
        <v>913</v>
      </c>
      <c r="V41" s="145" t="s">
        <v>913</v>
      </c>
      <c r="W41" s="145" t="s">
        <v>913</v>
      </c>
      <c r="X41" s="145" t="s">
        <v>913</v>
      </c>
      <c r="Y41" s="145" t="s">
        <v>913</v>
      </c>
      <c r="Z41" s="145" t="s">
        <v>913</v>
      </c>
      <c r="AA41" s="145" t="s">
        <v>913</v>
      </c>
      <c r="AB41" s="145" t="s">
        <v>913</v>
      </c>
      <c r="AC41" s="145" t="s">
        <v>913</v>
      </c>
      <c r="AH41" s="145" t="s">
        <v>913</v>
      </c>
      <c r="AI41" s="145" t="s">
        <v>913</v>
      </c>
      <c r="AN41" s="145" t="s">
        <v>913</v>
      </c>
      <c r="AO41" s="145" t="s">
        <v>913</v>
      </c>
    </row>
    <row r="42" spans="1:45" ht="21" x14ac:dyDescent="0.25">
      <c r="A42" s="136" t="str">
        <f>'10'!A41</f>
        <v>1.2.2.1.8</v>
      </c>
      <c r="B42" s="133" t="str">
        <f>'10'!B41</f>
        <v>Разработка проектно-сметной документации «Замена оборудования РУ-6 кВ РП-16 с переводом нагрузок»</v>
      </c>
      <c r="C42" s="95" t="str">
        <f>'10'!C41</f>
        <v>M</v>
      </c>
      <c r="D42" s="145" t="s">
        <v>913</v>
      </c>
      <c r="E42" s="145" t="s">
        <v>913</v>
      </c>
      <c r="F42" s="145" t="s">
        <v>913</v>
      </c>
      <c r="G42" s="145" t="s">
        <v>913</v>
      </c>
      <c r="H42" s="145" t="s">
        <v>913</v>
      </c>
      <c r="I42" s="145" t="s">
        <v>913</v>
      </c>
      <c r="J42" s="145" t="s">
        <v>913</v>
      </c>
      <c r="K42" s="145" t="s">
        <v>913</v>
      </c>
      <c r="P42" s="145" t="s">
        <v>913</v>
      </c>
      <c r="Q42" s="145" t="s">
        <v>913</v>
      </c>
      <c r="R42" s="145" t="s">
        <v>913</v>
      </c>
      <c r="S42" s="145" t="s">
        <v>913</v>
      </c>
      <c r="T42" s="145" t="s">
        <v>913</v>
      </c>
      <c r="U42" s="145" t="s">
        <v>913</v>
      </c>
      <c r="V42" s="145" t="s">
        <v>913</v>
      </c>
      <c r="W42" s="145" t="s">
        <v>913</v>
      </c>
      <c r="X42" s="145" t="s">
        <v>913</v>
      </c>
      <c r="Y42" s="145" t="s">
        <v>913</v>
      </c>
      <c r="Z42" s="145" t="s">
        <v>913</v>
      </c>
      <c r="AA42" s="145" t="s">
        <v>913</v>
      </c>
      <c r="AB42" s="145" t="s">
        <v>913</v>
      </c>
      <c r="AC42" s="145" t="s">
        <v>913</v>
      </c>
      <c r="AH42" s="145" t="s">
        <v>913</v>
      </c>
      <c r="AI42" s="145" t="s">
        <v>913</v>
      </c>
      <c r="AN42" s="145" t="s">
        <v>913</v>
      </c>
      <c r="AO42" s="145" t="s">
        <v>913</v>
      </c>
    </row>
    <row r="43" spans="1:45" ht="21" x14ac:dyDescent="0.25">
      <c r="A43" s="136" t="str">
        <f>'10'!A42</f>
        <v>1.2.2.1.9</v>
      </c>
      <c r="B43" s="133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95" t="str">
        <f>'10'!C42</f>
        <v>M</v>
      </c>
      <c r="D43" s="145" t="s">
        <v>913</v>
      </c>
      <c r="E43" s="145" t="s">
        <v>913</v>
      </c>
      <c r="F43" s="145" t="s">
        <v>913</v>
      </c>
      <c r="G43" s="145" t="s">
        <v>913</v>
      </c>
      <c r="H43" s="145" t="s">
        <v>913</v>
      </c>
      <c r="I43" s="145" t="s">
        <v>913</v>
      </c>
      <c r="J43" s="145" t="s">
        <v>913</v>
      </c>
      <c r="K43" s="145" t="s">
        <v>913</v>
      </c>
      <c r="P43" s="145" t="s">
        <v>913</v>
      </c>
      <c r="Q43" s="145" t="s">
        <v>913</v>
      </c>
      <c r="R43" s="145" t="s">
        <v>913</v>
      </c>
      <c r="S43" s="145" t="s">
        <v>913</v>
      </c>
      <c r="T43" s="145" t="s">
        <v>913</v>
      </c>
      <c r="U43" s="145" t="s">
        <v>913</v>
      </c>
      <c r="V43" s="145" t="s">
        <v>913</v>
      </c>
      <c r="W43" s="145" t="s">
        <v>913</v>
      </c>
      <c r="X43" s="145" t="s">
        <v>913</v>
      </c>
      <c r="Y43" s="145" t="s">
        <v>913</v>
      </c>
      <c r="Z43" s="145" t="s">
        <v>913</v>
      </c>
      <c r="AA43" s="145" t="s">
        <v>913</v>
      </c>
      <c r="AB43" s="145" t="s">
        <v>913</v>
      </c>
      <c r="AC43" s="145" t="s">
        <v>913</v>
      </c>
      <c r="AH43" s="145" t="s">
        <v>913</v>
      </c>
      <c r="AI43" s="145" t="s">
        <v>913</v>
      </c>
      <c r="AN43" s="145" t="s">
        <v>913</v>
      </c>
      <c r="AO43" s="145" t="s">
        <v>913</v>
      </c>
    </row>
    <row r="44" spans="1:45" ht="21" x14ac:dyDescent="0.25">
      <c r="A44" s="136" t="str">
        <f>'10'!A43</f>
        <v>1.2.2.1.10</v>
      </c>
      <c r="B44" s="133" t="str">
        <f>'10'!B43</f>
        <v>Разработка проектно-сметной документации «Установка  КТП  взамен существующей КТП-50 с переводом нагрузок»</v>
      </c>
      <c r="C44" s="95" t="str">
        <f>'10'!C43</f>
        <v>M</v>
      </c>
      <c r="D44" s="145" t="s">
        <v>913</v>
      </c>
      <c r="E44" s="145" t="s">
        <v>913</v>
      </c>
      <c r="F44" s="145" t="s">
        <v>913</v>
      </c>
      <c r="G44" s="145" t="s">
        <v>913</v>
      </c>
      <c r="H44" s="145" t="s">
        <v>913</v>
      </c>
      <c r="I44" s="145" t="s">
        <v>913</v>
      </c>
      <c r="J44" s="145" t="s">
        <v>913</v>
      </c>
      <c r="K44" s="145" t="s">
        <v>913</v>
      </c>
      <c r="P44" s="145" t="s">
        <v>913</v>
      </c>
      <c r="Q44" s="145" t="s">
        <v>913</v>
      </c>
      <c r="R44" s="145" t="s">
        <v>913</v>
      </c>
      <c r="S44" s="145" t="s">
        <v>913</v>
      </c>
      <c r="T44" s="145" t="s">
        <v>913</v>
      </c>
      <c r="U44" s="145" t="s">
        <v>913</v>
      </c>
      <c r="V44" s="145" t="s">
        <v>913</v>
      </c>
      <c r="W44" s="145" t="s">
        <v>913</v>
      </c>
      <c r="X44" s="145" t="s">
        <v>913</v>
      </c>
      <c r="Y44" s="145" t="s">
        <v>913</v>
      </c>
      <c r="Z44" s="145" t="s">
        <v>913</v>
      </c>
      <c r="AA44" s="145" t="s">
        <v>913</v>
      </c>
      <c r="AB44" s="145" t="s">
        <v>913</v>
      </c>
      <c r="AC44" s="145" t="s">
        <v>913</v>
      </c>
      <c r="AH44" s="145" t="s">
        <v>913</v>
      </c>
      <c r="AI44" s="145" t="s">
        <v>913</v>
      </c>
      <c r="AN44" s="145" t="s">
        <v>913</v>
      </c>
      <c r="AO44" s="145" t="s">
        <v>913</v>
      </c>
    </row>
    <row r="45" spans="1:45" ht="21" x14ac:dyDescent="0.25">
      <c r="A45" s="136" t="str">
        <f>'10'!A44</f>
        <v>1.2.2.1.11</v>
      </c>
      <c r="B45" s="133" t="str">
        <f>'10'!B44</f>
        <v>Установка КТП  взамен существующей ТП-116 с переводом нагрузок</v>
      </c>
      <c r="C45" s="95" t="str">
        <f>'10'!C44</f>
        <v>N</v>
      </c>
      <c r="D45" s="145" t="s">
        <v>913</v>
      </c>
      <c r="E45" s="145" t="s">
        <v>913</v>
      </c>
      <c r="F45" s="145" t="s">
        <v>913</v>
      </c>
      <c r="G45" s="145" t="s">
        <v>913</v>
      </c>
      <c r="H45" s="145" t="s">
        <v>913</v>
      </c>
      <c r="I45" s="145" t="s">
        <v>913</v>
      </c>
      <c r="J45" s="145" t="s">
        <v>913</v>
      </c>
      <c r="K45" s="145" t="s">
        <v>913</v>
      </c>
      <c r="P45" s="145" t="s">
        <v>913</v>
      </c>
      <c r="Q45" s="145" t="s">
        <v>913</v>
      </c>
      <c r="R45" s="145" t="s">
        <v>913</v>
      </c>
      <c r="S45" s="145" t="s">
        <v>913</v>
      </c>
      <c r="T45" s="145" t="s">
        <v>913</v>
      </c>
      <c r="U45" s="145" t="s">
        <v>913</v>
      </c>
      <c r="V45" s="145" t="s">
        <v>913</v>
      </c>
      <c r="W45" s="145" t="s">
        <v>913</v>
      </c>
      <c r="X45" s="145" t="s">
        <v>913</v>
      </c>
      <c r="Y45" s="145" t="s">
        <v>913</v>
      </c>
      <c r="Z45" s="145" t="s">
        <v>913</v>
      </c>
      <c r="AA45" s="145" t="s">
        <v>913</v>
      </c>
      <c r="AB45" s="145" t="s">
        <v>913</v>
      </c>
      <c r="AC45" s="145" t="s">
        <v>913</v>
      </c>
      <c r="AH45" s="145" t="s">
        <v>913</v>
      </c>
      <c r="AI45" s="145" t="s">
        <v>913</v>
      </c>
      <c r="AN45" s="145" t="s">
        <v>913</v>
      </c>
      <c r="AO45" s="145" t="s">
        <v>913</v>
      </c>
    </row>
    <row r="46" spans="1:45" ht="21" x14ac:dyDescent="0.25">
      <c r="A46" s="136" t="str">
        <f>'10'!A45</f>
        <v>1.2.2.1.12</v>
      </c>
      <c r="B46" s="133" t="str">
        <f>'10'!B45</f>
        <v>Замена оборудования
 РУ-6кВ РП-16 с переводом нагрузок</v>
      </c>
      <c r="C46" s="95" t="str">
        <f>'10'!C45</f>
        <v>N</v>
      </c>
      <c r="D46" s="145" t="s">
        <v>913</v>
      </c>
      <c r="E46" s="145" t="s">
        <v>913</v>
      </c>
      <c r="F46" s="145" t="s">
        <v>913</v>
      </c>
      <c r="G46" s="145" t="s">
        <v>913</v>
      </c>
      <c r="H46" s="145" t="s">
        <v>913</v>
      </c>
      <c r="I46" s="145" t="s">
        <v>913</v>
      </c>
      <c r="J46" s="145" t="s">
        <v>913</v>
      </c>
      <c r="K46" s="145" t="s">
        <v>913</v>
      </c>
      <c r="P46" s="145" t="s">
        <v>913</v>
      </c>
      <c r="Q46" s="145" t="s">
        <v>913</v>
      </c>
      <c r="R46" s="145" t="s">
        <v>913</v>
      </c>
      <c r="S46" s="145" t="s">
        <v>913</v>
      </c>
      <c r="T46" s="145" t="s">
        <v>913</v>
      </c>
      <c r="U46" s="145" t="s">
        <v>913</v>
      </c>
      <c r="V46" s="145" t="s">
        <v>913</v>
      </c>
      <c r="W46" s="145" t="s">
        <v>913</v>
      </c>
      <c r="X46" s="145" t="s">
        <v>913</v>
      </c>
      <c r="Y46" s="145" t="s">
        <v>913</v>
      </c>
      <c r="Z46" s="145" t="s">
        <v>913</v>
      </c>
      <c r="AA46" s="145" t="s">
        <v>913</v>
      </c>
      <c r="AB46" s="145" t="s">
        <v>913</v>
      </c>
      <c r="AC46" s="145" t="s">
        <v>913</v>
      </c>
      <c r="AH46" s="145" t="s">
        <v>913</v>
      </c>
      <c r="AI46" s="145" t="s">
        <v>913</v>
      </c>
      <c r="AN46" s="145" t="s">
        <v>913</v>
      </c>
      <c r="AO46" s="145" t="s">
        <v>913</v>
      </c>
    </row>
    <row r="47" spans="1:45" ht="21" x14ac:dyDescent="0.25">
      <c r="A47" s="136" t="str">
        <f>'10'!A46</f>
        <v>1.2.2.1.13</v>
      </c>
      <c r="B47" s="133" t="str">
        <f>'10'!B46</f>
        <v>Установка  оборудования БКТПБ  взамен существующей ТП-375 с переводом нагрузок</v>
      </c>
      <c r="C47" s="95" t="str">
        <f>'10'!C46</f>
        <v>N</v>
      </c>
      <c r="D47" s="145" t="s">
        <v>913</v>
      </c>
      <c r="E47" s="145" t="s">
        <v>913</v>
      </c>
      <c r="F47" s="145" t="s">
        <v>913</v>
      </c>
      <c r="G47" s="145" t="s">
        <v>913</v>
      </c>
      <c r="H47" s="145" t="s">
        <v>913</v>
      </c>
      <c r="I47" s="145" t="s">
        <v>913</v>
      </c>
      <c r="J47" s="145" t="s">
        <v>913</v>
      </c>
      <c r="K47" s="145" t="s">
        <v>913</v>
      </c>
      <c r="P47" s="145" t="s">
        <v>913</v>
      </c>
      <c r="Q47" s="145" t="s">
        <v>913</v>
      </c>
      <c r="R47" s="145" t="s">
        <v>913</v>
      </c>
      <c r="S47" s="145" t="s">
        <v>913</v>
      </c>
      <c r="T47" s="145" t="s">
        <v>913</v>
      </c>
      <c r="U47" s="145" t="s">
        <v>913</v>
      </c>
      <c r="V47" s="145" t="s">
        <v>913</v>
      </c>
      <c r="W47" s="145" t="s">
        <v>913</v>
      </c>
      <c r="X47" s="145" t="s">
        <v>913</v>
      </c>
      <c r="Y47" s="145" t="s">
        <v>913</v>
      </c>
      <c r="Z47" s="145" t="s">
        <v>913</v>
      </c>
      <c r="AA47" s="145" t="s">
        <v>913</v>
      </c>
      <c r="AB47" s="145" t="s">
        <v>913</v>
      </c>
      <c r="AC47" s="145" t="s">
        <v>913</v>
      </c>
      <c r="AH47" s="145" t="s">
        <v>913</v>
      </c>
      <c r="AI47" s="145" t="s">
        <v>913</v>
      </c>
      <c r="AN47" s="145" t="s">
        <v>913</v>
      </c>
      <c r="AO47" s="145" t="s">
        <v>913</v>
      </c>
    </row>
    <row r="48" spans="1:45" ht="21" x14ac:dyDescent="0.25">
      <c r="A48" s="136" t="str">
        <f>'10'!A47</f>
        <v>1.2.2.1.14</v>
      </c>
      <c r="B48" s="133" t="str">
        <f>'10'!B47</f>
        <v>Установка КТП взамен существующей ТП-130 с переводом нагрузок</v>
      </c>
      <c r="C48" s="95" t="str">
        <f>'10'!C47</f>
        <v>N</v>
      </c>
      <c r="D48" s="145" t="s">
        <v>913</v>
      </c>
      <c r="E48" s="145" t="s">
        <v>913</v>
      </c>
      <c r="F48" s="145" t="s">
        <v>913</v>
      </c>
      <c r="G48" s="145" t="s">
        <v>913</v>
      </c>
      <c r="H48" s="145" t="s">
        <v>913</v>
      </c>
      <c r="I48" s="145" t="s">
        <v>913</v>
      </c>
      <c r="J48" s="145" t="s">
        <v>913</v>
      </c>
      <c r="K48" s="145" t="s">
        <v>913</v>
      </c>
      <c r="P48" s="145" t="s">
        <v>913</v>
      </c>
      <c r="Q48" s="145" t="s">
        <v>913</v>
      </c>
      <c r="R48" s="145" t="s">
        <v>913</v>
      </c>
      <c r="S48" s="145" t="s">
        <v>913</v>
      </c>
      <c r="T48" s="145" t="s">
        <v>913</v>
      </c>
      <c r="U48" s="145" t="s">
        <v>913</v>
      </c>
      <c r="V48" s="145" t="s">
        <v>913</v>
      </c>
      <c r="W48" s="145" t="s">
        <v>913</v>
      </c>
      <c r="X48" s="145" t="s">
        <v>913</v>
      </c>
      <c r="Y48" s="145" t="s">
        <v>913</v>
      </c>
      <c r="Z48" s="145" t="s">
        <v>913</v>
      </c>
      <c r="AA48" s="145" t="s">
        <v>913</v>
      </c>
      <c r="AB48" s="145" t="s">
        <v>913</v>
      </c>
      <c r="AC48" s="145" t="s">
        <v>913</v>
      </c>
      <c r="AH48" s="145" t="s">
        <v>913</v>
      </c>
      <c r="AI48" s="145" t="s">
        <v>913</v>
      </c>
      <c r="AN48" s="145" t="s">
        <v>913</v>
      </c>
      <c r="AO48" s="145" t="s">
        <v>913</v>
      </c>
    </row>
    <row r="49" spans="1:41" ht="21" x14ac:dyDescent="0.25">
      <c r="A49" s="136" t="str">
        <f>'10'!A48</f>
        <v>1.2.2.1.15</v>
      </c>
      <c r="B49" s="133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95" t="str">
        <f>'10'!C48</f>
        <v>N</v>
      </c>
      <c r="D49" s="145" t="s">
        <v>913</v>
      </c>
      <c r="E49" s="145" t="s">
        <v>913</v>
      </c>
      <c r="F49" s="145" t="s">
        <v>913</v>
      </c>
      <c r="G49" s="145" t="s">
        <v>913</v>
      </c>
      <c r="H49" s="145" t="s">
        <v>913</v>
      </c>
      <c r="I49" s="145" t="s">
        <v>913</v>
      </c>
      <c r="J49" s="145" t="s">
        <v>913</v>
      </c>
      <c r="K49" s="145" t="s">
        <v>913</v>
      </c>
      <c r="P49" s="145" t="s">
        <v>913</v>
      </c>
      <c r="Q49" s="145" t="s">
        <v>913</v>
      </c>
      <c r="R49" s="145" t="s">
        <v>913</v>
      </c>
      <c r="S49" s="145" t="s">
        <v>913</v>
      </c>
      <c r="T49" s="145" t="s">
        <v>913</v>
      </c>
      <c r="U49" s="145" t="s">
        <v>913</v>
      </c>
      <c r="V49" s="145" t="s">
        <v>913</v>
      </c>
      <c r="W49" s="145" t="s">
        <v>913</v>
      </c>
      <c r="X49" s="145" t="s">
        <v>913</v>
      </c>
      <c r="Y49" s="145" t="s">
        <v>913</v>
      </c>
      <c r="Z49" s="145" t="s">
        <v>913</v>
      </c>
      <c r="AA49" s="145" t="s">
        <v>913</v>
      </c>
      <c r="AB49" s="145" t="s">
        <v>913</v>
      </c>
      <c r="AC49" s="145" t="s">
        <v>913</v>
      </c>
      <c r="AH49" s="145" t="s">
        <v>913</v>
      </c>
      <c r="AI49" s="145" t="s">
        <v>913</v>
      </c>
      <c r="AN49" s="145" t="s">
        <v>913</v>
      </c>
      <c r="AO49" s="145" t="s">
        <v>913</v>
      </c>
    </row>
    <row r="50" spans="1:41" ht="21" x14ac:dyDescent="0.25">
      <c r="A50" s="136" t="str">
        <f>'10'!A49</f>
        <v>1.2.2.1.16</v>
      </c>
      <c r="B50" s="133" t="str">
        <f>'10'!B49</f>
        <v>Реконструкция ТП-11 с заменой оборудования и переводом нагрузок</v>
      </c>
      <c r="C50" s="95" t="str">
        <f>'10'!C49</f>
        <v>O</v>
      </c>
      <c r="D50" s="145" t="s">
        <v>913</v>
      </c>
      <c r="E50" s="145" t="s">
        <v>913</v>
      </c>
      <c r="F50" s="145" t="s">
        <v>913</v>
      </c>
      <c r="G50" s="145" t="s">
        <v>913</v>
      </c>
      <c r="H50" s="145" t="s">
        <v>913</v>
      </c>
      <c r="I50" s="145" t="s">
        <v>913</v>
      </c>
      <c r="J50" s="145" t="s">
        <v>913</v>
      </c>
      <c r="K50" s="145" t="s">
        <v>913</v>
      </c>
      <c r="P50" s="145" t="s">
        <v>913</v>
      </c>
      <c r="Q50" s="145" t="s">
        <v>913</v>
      </c>
      <c r="R50" s="145" t="s">
        <v>913</v>
      </c>
      <c r="S50" s="145" t="s">
        <v>913</v>
      </c>
      <c r="T50" s="145" t="s">
        <v>913</v>
      </c>
      <c r="U50" s="145" t="s">
        <v>913</v>
      </c>
      <c r="V50" s="145" t="s">
        <v>913</v>
      </c>
      <c r="W50" s="145" t="s">
        <v>913</v>
      </c>
      <c r="X50" s="145" t="s">
        <v>913</v>
      </c>
      <c r="Y50" s="145" t="s">
        <v>913</v>
      </c>
      <c r="Z50" s="145" t="s">
        <v>913</v>
      </c>
      <c r="AA50" s="145" t="s">
        <v>913</v>
      </c>
      <c r="AB50" s="145" t="s">
        <v>913</v>
      </c>
      <c r="AC50" s="145" t="s">
        <v>913</v>
      </c>
      <c r="AH50" s="145" t="s">
        <v>913</v>
      </c>
      <c r="AI50" s="145" t="s">
        <v>913</v>
      </c>
      <c r="AN50" s="145" t="s">
        <v>913</v>
      </c>
      <c r="AO50" s="145" t="s">
        <v>913</v>
      </c>
    </row>
    <row r="51" spans="1:41" ht="21" x14ac:dyDescent="0.25">
      <c r="A51" s="136" t="str">
        <f>'10'!A50</f>
        <v>1.2.2.1.17</v>
      </c>
      <c r="B51" s="133" t="str">
        <f>'10'!B50</f>
        <v>Установка КТП взамен существующей ТП-345 с переводом нагрузок</v>
      </c>
      <c r="C51" s="95" t="str">
        <f>'10'!C50</f>
        <v>O</v>
      </c>
      <c r="D51" s="145" t="s">
        <v>913</v>
      </c>
      <c r="E51" s="145" t="s">
        <v>913</v>
      </c>
      <c r="F51" s="145" t="s">
        <v>913</v>
      </c>
      <c r="G51" s="145" t="s">
        <v>913</v>
      </c>
      <c r="H51" s="145" t="s">
        <v>913</v>
      </c>
      <c r="I51" s="145" t="s">
        <v>913</v>
      </c>
      <c r="J51" s="145" t="s">
        <v>913</v>
      </c>
      <c r="K51" s="145" t="s">
        <v>913</v>
      </c>
      <c r="P51" s="145" t="s">
        <v>913</v>
      </c>
      <c r="Q51" s="145" t="s">
        <v>913</v>
      </c>
      <c r="R51" s="145" t="s">
        <v>913</v>
      </c>
      <c r="S51" s="145" t="s">
        <v>913</v>
      </c>
      <c r="T51" s="145" t="s">
        <v>913</v>
      </c>
      <c r="U51" s="145" t="s">
        <v>913</v>
      </c>
      <c r="V51" s="145" t="s">
        <v>913</v>
      </c>
      <c r="W51" s="145" t="s">
        <v>913</v>
      </c>
      <c r="X51" s="145" t="s">
        <v>913</v>
      </c>
      <c r="Y51" s="145" t="s">
        <v>913</v>
      </c>
      <c r="Z51" s="145" t="s">
        <v>913</v>
      </c>
      <c r="AA51" s="145" t="s">
        <v>913</v>
      </c>
      <c r="AB51" s="145" t="s">
        <v>913</v>
      </c>
      <c r="AC51" s="145" t="s">
        <v>913</v>
      </c>
      <c r="AH51" s="145" t="s">
        <v>913</v>
      </c>
      <c r="AI51" s="145" t="s">
        <v>913</v>
      </c>
      <c r="AN51" s="145" t="s">
        <v>913</v>
      </c>
      <c r="AO51" s="145" t="s">
        <v>913</v>
      </c>
    </row>
    <row r="52" spans="1:41" ht="21" x14ac:dyDescent="0.25">
      <c r="A52" s="136" t="str">
        <f>'10'!A51</f>
        <v>1.2.2.1.18</v>
      </c>
      <c r="B52" s="133" t="str">
        <f>'10'!B51</f>
        <v>Реконструкция ТП-25 с заменой оборудования РУ-6кВ и переводом нагрузок</v>
      </c>
      <c r="C52" s="95" t="str">
        <f>'10'!C51</f>
        <v>O</v>
      </c>
      <c r="D52" s="145" t="s">
        <v>913</v>
      </c>
      <c r="E52" s="145" t="s">
        <v>913</v>
      </c>
      <c r="F52" s="145" t="s">
        <v>913</v>
      </c>
      <c r="G52" s="145" t="s">
        <v>913</v>
      </c>
      <c r="H52" s="145" t="s">
        <v>913</v>
      </c>
      <c r="I52" s="145" t="s">
        <v>913</v>
      </c>
      <c r="J52" s="145" t="s">
        <v>913</v>
      </c>
      <c r="K52" s="145" t="s">
        <v>913</v>
      </c>
      <c r="P52" s="145" t="s">
        <v>913</v>
      </c>
      <c r="Q52" s="145" t="s">
        <v>913</v>
      </c>
      <c r="R52" s="145" t="s">
        <v>913</v>
      </c>
      <c r="S52" s="145" t="s">
        <v>913</v>
      </c>
      <c r="T52" s="145" t="s">
        <v>913</v>
      </c>
      <c r="U52" s="145" t="s">
        <v>913</v>
      </c>
      <c r="V52" s="145" t="s">
        <v>913</v>
      </c>
      <c r="W52" s="145" t="s">
        <v>913</v>
      </c>
      <c r="X52" s="145" t="s">
        <v>913</v>
      </c>
      <c r="Y52" s="145" t="s">
        <v>913</v>
      </c>
      <c r="Z52" s="145" t="s">
        <v>913</v>
      </c>
      <c r="AA52" s="145" t="s">
        <v>913</v>
      </c>
      <c r="AB52" s="145" t="s">
        <v>913</v>
      </c>
      <c r="AC52" s="145" t="s">
        <v>913</v>
      </c>
      <c r="AH52" s="145" t="s">
        <v>913</v>
      </c>
      <c r="AI52" s="145" t="s">
        <v>913</v>
      </c>
      <c r="AN52" s="145" t="s">
        <v>913</v>
      </c>
      <c r="AO52" s="145" t="s">
        <v>913</v>
      </c>
    </row>
    <row r="53" spans="1:41" ht="21" x14ac:dyDescent="0.25">
      <c r="A53" s="136" t="str">
        <f>'10'!A52</f>
        <v>1.2.2.1.19</v>
      </c>
      <c r="B53" s="133" t="str">
        <f>'10'!B52</f>
        <v>Замена оборудования РУ-6кВ ТП-55 с переводом нагрузок</v>
      </c>
      <c r="C53" s="95" t="str">
        <f>'10'!C52</f>
        <v>O</v>
      </c>
      <c r="D53" s="145" t="s">
        <v>913</v>
      </c>
      <c r="E53" s="145" t="s">
        <v>913</v>
      </c>
      <c r="F53" s="145" t="s">
        <v>913</v>
      </c>
      <c r="G53" s="145" t="s">
        <v>913</v>
      </c>
      <c r="H53" s="145" t="s">
        <v>913</v>
      </c>
      <c r="I53" s="145" t="s">
        <v>913</v>
      </c>
      <c r="J53" s="145" t="s">
        <v>913</v>
      </c>
      <c r="K53" s="145" t="s">
        <v>913</v>
      </c>
      <c r="P53" s="145" t="s">
        <v>913</v>
      </c>
      <c r="Q53" s="145" t="s">
        <v>913</v>
      </c>
      <c r="R53" s="145" t="s">
        <v>913</v>
      </c>
      <c r="S53" s="145" t="s">
        <v>913</v>
      </c>
      <c r="T53" s="145" t="s">
        <v>913</v>
      </c>
      <c r="U53" s="145" t="s">
        <v>913</v>
      </c>
      <c r="V53" s="145" t="s">
        <v>913</v>
      </c>
      <c r="W53" s="145" t="s">
        <v>913</v>
      </c>
      <c r="X53" s="145" t="s">
        <v>913</v>
      </c>
      <c r="Y53" s="145" t="s">
        <v>913</v>
      </c>
      <c r="Z53" s="145" t="s">
        <v>913</v>
      </c>
      <c r="AA53" s="145" t="s">
        <v>913</v>
      </c>
      <c r="AB53" s="145" t="s">
        <v>913</v>
      </c>
      <c r="AC53" s="145" t="s">
        <v>913</v>
      </c>
      <c r="AH53" s="145" t="s">
        <v>913</v>
      </c>
      <c r="AI53" s="145" t="s">
        <v>913</v>
      </c>
      <c r="AN53" s="145" t="s">
        <v>913</v>
      </c>
      <c r="AO53" s="145" t="s">
        <v>913</v>
      </c>
    </row>
    <row r="54" spans="1:41" ht="21" x14ac:dyDescent="0.25">
      <c r="A54" s="136" t="str">
        <f>'10'!A53</f>
        <v>1.2.2.1.20</v>
      </c>
      <c r="B54" s="133" t="str">
        <f>'10'!B53</f>
        <v>Замена оборудования ОРУ-35кВ секции №2 ГПП-1</v>
      </c>
      <c r="C54" s="95" t="str">
        <f>'10'!C53</f>
        <v>O</v>
      </c>
      <c r="D54" s="145" t="s">
        <v>913</v>
      </c>
      <c r="E54" s="145" t="s">
        <v>913</v>
      </c>
      <c r="F54" s="145" t="s">
        <v>913</v>
      </c>
      <c r="G54" s="145" t="s">
        <v>913</v>
      </c>
      <c r="H54" s="145" t="s">
        <v>913</v>
      </c>
      <c r="I54" s="145" t="s">
        <v>913</v>
      </c>
      <c r="J54" s="145" t="s">
        <v>913</v>
      </c>
      <c r="K54" s="145" t="s">
        <v>913</v>
      </c>
      <c r="P54" s="145" t="s">
        <v>913</v>
      </c>
      <c r="Q54" s="145" t="s">
        <v>913</v>
      </c>
      <c r="R54" s="145" t="s">
        <v>913</v>
      </c>
      <c r="S54" s="145" t="s">
        <v>913</v>
      </c>
      <c r="T54" s="145" t="s">
        <v>913</v>
      </c>
      <c r="U54" s="145" t="s">
        <v>913</v>
      </c>
      <c r="V54" s="145" t="s">
        <v>913</v>
      </c>
      <c r="W54" s="145" t="s">
        <v>913</v>
      </c>
      <c r="X54" s="145" t="s">
        <v>913</v>
      </c>
      <c r="Y54" s="145" t="s">
        <v>913</v>
      </c>
      <c r="Z54" s="145" t="s">
        <v>913</v>
      </c>
      <c r="AA54" s="145" t="s">
        <v>913</v>
      </c>
      <c r="AB54" s="145" t="s">
        <v>913</v>
      </c>
      <c r="AC54" s="145" t="s">
        <v>913</v>
      </c>
      <c r="AH54" s="145" t="s">
        <v>913</v>
      </c>
      <c r="AI54" s="145" t="s">
        <v>913</v>
      </c>
      <c r="AN54" s="145" t="s">
        <v>913</v>
      </c>
      <c r="AO54" s="145" t="s">
        <v>913</v>
      </c>
    </row>
    <row r="55" spans="1:41" ht="21" x14ac:dyDescent="0.25">
      <c r="A55" s="136" t="str">
        <f>'10'!A54</f>
        <v>1.2.2.1.21</v>
      </c>
      <c r="B55" s="133" t="str">
        <f>'10'!B54</f>
        <v>Реконструкция ТП-372 с заменой оборудования и переводом нагрузок</v>
      </c>
      <c r="C55" s="95" t="str">
        <f>'10'!C54</f>
        <v>O</v>
      </c>
      <c r="D55" s="145" t="s">
        <v>913</v>
      </c>
      <c r="E55" s="145" t="s">
        <v>913</v>
      </c>
      <c r="F55" s="145" t="s">
        <v>913</v>
      </c>
      <c r="G55" s="145" t="s">
        <v>913</v>
      </c>
      <c r="H55" s="145" t="s">
        <v>913</v>
      </c>
      <c r="I55" s="145" t="s">
        <v>913</v>
      </c>
      <c r="J55" s="145" t="s">
        <v>913</v>
      </c>
      <c r="K55" s="145" t="s">
        <v>913</v>
      </c>
      <c r="P55" s="145" t="s">
        <v>913</v>
      </c>
      <c r="Q55" s="145" t="s">
        <v>913</v>
      </c>
      <c r="R55" s="145" t="s">
        <v>913</v>
      </c>
      <c r="S55" s="145" t="s">
        <v>913</v>
      </c>
      <c r="T55" s="145" t="s">
        <v>913</v>
      </c>
      <c r="U55" s="145" t="s">
        <v>913</v>
      </c>
      <c r="V55" s="145" t="s">
        <v>913</v>
      </c>
      <c r="W55" s="145" t="s">
        <v>913</v>
      </c>
      <c r="X55" s="145" t="s">
        <v>913</v>
      </c>
      <c r="Y55" s="145" t="s">
        <v>913</v>
      </c>
      <c r="Z55" s="145" t="s">
        <v>913</v>
      </c>
      <c r="AA55" s="145" t="s">
        <v>913</v>
      </c>
      <c r="AB55" s="145" t="s">
        <v>913</v>
      </c>
      <c r="AC55" s="145" t="s">
        <v>913</v>
      </c>
      <c r="AH55" s="145" t="s">
        <v>913</v>
      </c>
      <c r="AI55" s="145" t="s">
        <v>913</v>
      </c>
      <c r="AN55" s="145" t="s">
        <v>913</v>
      </c>
      <c r="AO55" s="145" t="s">
        <v>913</v>
      </c>
    </row>
    <row r="56" spans="1:41" ht="21" x14ac:dyDescent="0.25">
      <c r="A56" s="136" t="str">
        <f>'10'!A55</f>
        <v>1.2.2.1.22</v>
      </c>
      <c r="B56" s="133" t="str">
        <f>'10'!B55</f>
        <v>Установка КТП взамен существующей КТП-150 с переводом нагрузок</v>
      </c>
      <c r="C56" s="95" t="str">
        <f>'10'!C55</f>
        <v>O</v>
      </c>
      <c r="D56" s="145" t="s">
        <v>913</v>
      </c>
      <c r="E56" s="145" t="s">
        <v>913</v>
      </c>
      <c r="F56" s="145" t="s">
        <v>913</v>
      </c>
      <c r="G56" s="145" t="s">
        <v>913</v>
      </c>
      <c r="H56" s="145" t="s">
        <v>913</v>
      </c>
      <c r="I56" s="145" t="s">
        <v>913</v>
      </c>
      <c r="J56" s="145" t="s">
        <v>913</v>
      </c>
      <c r="K56" s="145" t="s">
        <v>913</v>
      </c>
      <c r="P56" s="145" t="s">
        <v>913</v>
      </c>
      <c r="Q56" s="145" t="s">
        <v>913</v>
      </c>
      <c r="R56" s="145" t="s">
        <v>913</v>
      </c>
      <c r="S56" s="145" t="s">
        <v>913</v>
      </c>
      <c r="T56" s="145" t="s">
        <v>913</v>
      </c>
      <c r="U56" s="145" t="s">
        <v>913</v>
      </c>
      <c r="V56" s="145" t="s">
        <v>913</v>
      </c>
      <c r="W56" s="145" t="s">
        <v>913</v>
      </c>
      <c r="X56" s="145" t="s">
        <v>913</v>
      </c>
      <c r="Y56" s="145" t="s">
        <v>913</v>
      </c>
      <c r="Z56" s="145" t="s">
        <v>913</v>
      </c>
      <c r="AA56" s="145" t="s">
        <v>913</v>
      </c>
      <c r="AB56" s="145" t="s">
        <v>913</v>
      </c>
      <c r="AC56" s="145" t="s">
        <v>913</v>
      </c>
      <c r="AH56" s="145" t="s">
        <v>913</v>
      </c>
      <c r="AI56" s="145" t="s">
        <v>913</v>
      </c>
      <c r="AN56" s="145" t="s">
        <v>913</v>
      </c>
      <c r="AO56" s="145" t="s">
        <v>913</v>
      </c>
    </row>
    <row r="57" spans="1:41" ht="21" x14ac:dyDescent="0.25">
      <c r="A57" s="136" t="str">
        <f>'10'!A56</f>
        <v>1.2.2.2</v>
      </c>
      <c r="B57" s="133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95" t="str">
        <f>'10'!C56</f>
        <v>M-O</v>
      </c>
      <c r="D57" s="145" t="s">
        <v>913</v>
      </c>
      <c r="E57" s="145" t="s">
        <v>913</v>
      </c>
      <c r="J57" s="113">
        <f>'13'!G58</f>
        <v>4.2300000000000004</v>
      </c>
      <c r="K57" s="113">
        <f>'13'!AP58</f>
        <v>3.03</v>
      </c>
      <c r="P57" s="145" t="s">
        <v>913</v>
      </c>
      <c r="Q57" s="145" t="s">
        <v>913</v>
      </c>
      <c r="R57" s="145" t="s">
        <v>913</v>
      </c>
      <c r="S57" s="145" t="s">
        <v>913</v>
      </c>
      <c r="T57" s="145" t="s">
        <v>913</v>
      </c>
      <c r="U57" s="145" t="s">
        <v>913</v>
      </c>
      <c r="V57" s="145" t="s">
        <v>913</v>
      </c>
      <c r="W57" s="145" t="s">
        <v>913</v>
      </c>
      <c r="X57" s="145" t="s">
        <v>913</v>
      </c>
      <c r="Y57" s="145" t="s">
        <v>913</v>
      </c>
      <c r="Z57" s="145" t="s">
        <v>913</v>
      </c>
      <c r="AA57" s="145" t="s">
        <v>913</v>
      </c>
      <c r="AB57" s="145" t="s">
        <v>913</v>
      </c>
      <c r="AC57" s="145" t="s">
        <v>913</v>
      </c>
      <c r="AH57" s="145" t="s">
        <v>913</v>
      </c>
      <c r="AI57" s="145" t="s">
        <v>913</v>
      </c>
      <c r="AN57" s="145" t="s">
        <v>913</v>
      </c>
      <c r="AO57" s="145" t="s">
        <v>913</v>
      </c>
    </row>
    <row r="58" spans="1:41" ht="21" x14ac:dyDescent="0.25">
      <c r="A58" s="136" t="str">
        <f>'10'!A57</f>
        <v>1.2.2.2.1</v>
      </c>
      <c r="B58" s="133" t="str">
        <f>'10'!B57</f>
        <v>Замена силовых трансформаторов со сроком службы 30 и более лет</v>
      </c>
      <c r="C58" s="95" t="str">
        <f>'10'!C57</f>
        <v>M-O</v>
      </c>
      <c r="D58" s="145" t="s">
        <v>913</v>
      </c>
      <c r="E58" s="145" t="s">
        <v>913</v>
      </c>
      <c r="J58" s="113">
        <f>'13'!G59</f>
        <v>4.2300000000000004</v>
      </c>
      <c r="K58" s="113">
        <f>'13'!AP59</f>
        <v>3.03</v>
      </c>
      <c r="P58" s="145" t="s">
        <v>913</v>
      </c>
      <c r="Q58" s="145" t="s">
        <v>913</v>
      </c>
      <c r="R58" s="145" t="s">
        <v>913</v>
      </c>
      <c r="S58" s="145" t="s">
        <v>913</v>
      </c>
      <c r="T58" s="145" t="s">
        <v>913</v>
      </c>
      <c r="U58" s="145" t="s">
        <v>913</v>
      </c>
      <c r="V58" s="145" t="s">
        <v>913</v>
      </c>
      <c r="W58" s="145" t="s">
        <v>913</v>
      </c>
      <c r="X58" s="145" t="s">
        <v>913</v>
      </c>
      <c r="Y58" s="145" t="s">
        <v>913</v>
      </c>
      <c r="Z58" s="145" t="s">
        <v>913</v>
      </c>
      <c r="AA58" s="145" t="s">
        <v>913</v>
      </c>
      <c r="AB58" s="145" t="s">
        <v>913</v>
      </c>
      <c r="AC58" s="145" t="s">
        <v>913</v>
      </c>
      <c r="AH58" s="145" t="s">
        <v>913</v>
      </c>
      <c r="AI58" s="145" t="s">
        <v>913</v>
      </c>
      <c r="AN58" s="145" t="s">
        <v>913</v>
      </c>
      <c r="AO58" s="145" t="s">
        <v>913</v>
      </c>
    </row>
    <row r="59" spans="1:41" ht="21" x14ac:dyDescent="0.25">
      <c r="A59" s="136" t="str">
        <f>'10'!A58</f>
        <v>1.2.3.</v>
      </c>
      <c r="B59" s="133" t="str">
        <f>'10'!B58</f>
        <v>Реконструкция, модернизация, техническое перевооружение линий электропередачи, всего, в том числе:</v>
      </c>
      <c r="C59" s="95" t="str">
        <f>'10'!C58</f>
        <v>N-O</v>
      </c>
      <c r="D59" s="145">
        <f>D60</f>
        <v>0.35</v>
      </c>
      <c r="E59" s="342">
        <f>E60</f>
        <v>0</v>
      </c>
      <c r="F59" s="145" t="s">
        <v>913</v>
      </c>
      <c r="G59" s="145" t="s">
        <v>913</v>
      </c>
      <c r="H59" s="145" t="s">
        <v>913</v>
      </c>
      <c r="I59" s="145" t="s">
        <v>913</v>
      </c>
      <c r="J59" s="145" t="s">
        <v>913</v>
      </c>
      <c r="K59" s="145" t="s">
        <v>913</v>
      </c>
      <c r="L59" s="145" t="s">
        <v>913</v>
      </c>
      <c r="M59" s="145" t="s">
        <v>913</v>
      </c>
      <c r="N59" s="145" t="s">
        <v>913</v>
      </c>
      <c r="O59" s="145" t="s">
        <v>913</v>
      </c>
      <c r="P59" s="145" t="s">
        <v>913</v>
      </c>
      <c r="Q59" s="145" t="s">
        <v>913</v>
      </c>
      <c r="R59" s="145" t="s">
        <v>913</v>
      </c>
      <c r="S59" s="145" t="s">
        <v>913</v>
      </c>
      <c r="T59" s="145" t="s">
        <v>913</v>
      </c>
      <c r="U59" s="145" t="s">
        <v>913</v>
      </c>
      <c r="V59" s="145" t="s">
        <v>913</v>
      </c>
      <c r="W59" s="145" t="s">
        <v>913</v>
      </c>
      <c r="X59" s="145" t="s">
        <v>913</v>
      </c>
      <c r="Y59" s="145" t="s">
        <v>913</v>
      </c>
      <c r="Z59" s="145" t="s">
        <v>913</v>
      </c>
      <c r="AA59" s="145" t="s">
        <v>913</v>
      </c>
      <c r="AB59" s="145" t="s">
        <v>913</v>
      </c>
      <c r="AC59" s="145" t="s">
        <v>913</v>
      </c>
      <c r="AH59" s="145" t="s">
        <v>913</v>
      </c>
      <c r="AI59" s="145" t="s">
        <v>913</v>
      </c>
      <c r="AN59" s="145" t="s">
        <v>913</v>
      </c>
      <c r="AO59" s="145" t="s">
        <v>913</v>
      </c>
    </row>
    <row r="60" spans="1:41" x14ac:dyDescent="0.25">
      <c r="A60" s="136" t="str">
        <f>'10'!A59</f>
        <v>1.2.3.1.</v>
      </c>
      <c r="B60" s="133" t="str">
        <f>'10'!B59</f>
        <v>Реконструкция линий электропередачи, всего, в том числе:</v>
      </c>
      <c r="C60" s="95" t="str">
        <f>'10'!C59</f>
        <v>N-O</v>
      </c>
      <c r="D60" s="145">
        <f>D61</f>
        <v>0.35</v>
      </c>
      <c r="E60" s="342">
        <f>E61</f>
        <v>0</v>
      </c>
      <c r="J60" s="145" t="s">
        <v>913</v>
      </c>
      <c r="K60" s="145" t="s">
        <v>913</v>
      </c>
      <c r="P60" s="145" t="s">
        <v>913</v>
      </c>
      <c r="Q60" s="145" t="s">
        <v>913</v>
      </c>
      <c r="R60" s="145" t="s">
        <v>913</v>
      </c>
      <c r="S60" s="145" t="s">
        <v>913</v>
      </c>
      <c r="T60" s="145" t="s">
        <v>913</v>
      </c>
      <c r="U60" s="145" t="s">
        <v>913</v>
      </c>
      <c r="V60" s="145" t="s">
        <v>913</v>
      </c>
      <c r="W60" s="145" t="s">
        <v>913</v>
      </c>
      <c r="X60" s="145" t="s">
        <v>913</v>
      </c>
      <c r="Y60" s="145" t="s">
        <v>913</v>
      </c>
      <c r="Z60" s="145" t="s">
        <v>913</v>
      </c>
      <c r="AA60" s="145" t="s">
        <v>913</v>
      </c>
      <c r="AB60" s="145" t="s">
        <v>913</v>
      </c>
      <c r="AC60" s="145" t="s">
        <v>913</v>
      </c>
      <c r="AH60" s="145" t="s">
        <v>913</v>
      </c>
      <c r="AI60" s="145" t="s">
        <v>913</v>
      </c>
      <c r="AN60" s="145" t="s">
        <v>913</v>
      </c>
      <c r="AO60" s="145" t="s">
        <v>913</v>
      </c>
    </row>
    <row r="61" spans="1:41" ht="21" x14ac:dyDescent="0.25">
      <c r="A61" s="136" t="str">
        <f>'10'!A60</f>
        <v>1.2.3.1.1.</v>
      </c>
      <c r="B61" s="133" t="str">
        <f>'10'!B60</f>
        <v>Реконструкция КВЛ-6кВ ТП-95-ТП-26 путем замены участка ВЛ-6кВ на КЛ-6кВ, используя метод ГНБ</v>
      </c>
      <c r="C61" s="95" t="str">
        <f>'10'!C60</f>
        <v>N</v>
      </c>
      <c r="D61" s="145">
        <v>0.35</v>
      </c>
      <c r="E61" s="145">
        <f>'13'!AR62</f>
        <v>0</v>
      </c>
      <c r="J61" s="145" t="s">
        <v>913</v>
      </c>
      <c r="K61" s="145" t="s">
        <v>913</v>
      </c>
      <c r="P61" s="145" t="s">
        <v>913</v>
      </c>
      <c r="Q61" s="145" t="s">
        <v>913</v>
      </c>
      <c r="R61" s="145" t="s">
        <v>913</v>
      </c>
      <c r="S61" s="145" t="s">
        <v>913</v>
      </c>
      <c r="T61" s="145" t="s">
        <v>913</v>
      </c>
      <c r="U61" s="145" t="s">
        <v>913</v>
      </c>
      <c r="V61" s="145" t="s">
        <v>913</v>
      </c>
      <c r="W61" s="145" t="s">
        <v>913</v>
      </c>
      <c r="X61" s="145" t="s">
        <v>913</v>
      </c>
      <c r="Y61" s="145" t="s">
        <v>913</v>
      </c>
      <c r="Z61" s="145" t="s">
        <v>913</v>
      </c>
      <c r="AA61" s="145" t="s">
        <v>913</v>
      </c>
      <c r="AB61" s="145" t="s">
        <v>913</v>
      </c>
      <c r="AC61" s="145" t="s">
        <v>913</v>
      </c>
      <c r="AH61" s="145" t="s">
        <v>913</v>
      </c>
      <c r="AI61" s="145" t="s">
        <v>913</v>
      </c>
      <c r="AN61" s="145" t="s">
        <v>913</v>
      </c>
      <c r="AO61" s="145" t="s">
        <v>913</v>
      </c>
    </row>
    <row r="62" spans="1:41" ht="21" x14ac:dyDescent="0.25">
      <c r="A62" s="136" t="str">
        <f>'10'!A61</f>
        <v>1.2.3.1.2.</v>
      </c>
      <c r="B62" s="133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95" t="str">
        <f>'10'!C61</f>
        <v>N</v>
      </c>
      <c r="D62" s="145" t="s">
        <v>913</v>
      </c>
      <c r="E62" s="145" t="s">
        <v>913</v>
      </c>
      <c r="J62" s="145" t="s">
        <v>913</v>
      </c>
      <c r="K62" s="145" t="s">
        <v>913</v>
      </c>
      <c r="P62" s="145" t="s">
        <v>913</v>
      </c>
      <c r="Q62" s="145" t="s">
        <v>913</v>
      </c>
      <c r="R62" s="145" t="s">
        <v>913</v>
      </c>
      <c r="S62" s="145" t="s">
        <v>913</v>
      </c>
      <c r="T62" s="145" t="s">
        <v>913</v>
      </c>
      <c r="U62" s="145" t="s">
        <v>913</v>
      </c>
      <c r="V62" s="145" t="s">
        <v>913</v>
      </c>
      <c r="W62" s="145" t="s">
        <v>913</v>
      </c>
      <c r="X62" s="145" t="s">
        <v>913</v>
      </c>
      <c r="Y62" s="145" t="s">
        <v>913</v>
      </c>
      <c r="Z62" s="145" t="s">
        <v>913</v>
      </c>
      <c r="AA62" s="145" t="s">
        <v>913</v>
      </c>
      <c r="AB62" s="145" t="s">
        <v>913</v>
      </c>
      <c r="AC62" s="145" t="s">
        <v>913</v>
      </c>
      <c r="AH62" s="145" t="s">
        <v>913</v>
      </c>
      <c r="AI62" s="145" t="s">
        <v>913</v>
      </c>
      <c r="AN62" s="145" t="s">
        <v>913</v>
      </c>
      <c r="AO62" s="145" t="s">
        <v>913</v>
      </c>
    </row>
    <row r="63" spans="1:41" ht="21" x14ac:dyDescent="0.25">
      <c r="A63" s="136" t="str">
        <f>'10'!A62</f>
        <v>1.2.3.1.3.</v>
      </c>
      <c r="B63" s="133" t="str">
        <f>'10'!B62</f>
        <v>Реконструкция ВЛ-6кВ ТП-112-ТП-166 с заменой провода и опор</v>
      </c>
      <c r="C63" s="95" t="str">
        <f>'10'!C62</f>
        <v>O</v>
      </c>
      <c r="D63" s="145" t="s">
        <v>913</v>
      </c>
      <c r="E63" s="145" t="s">
        <v>913</v>
      </c>
      <c r="J63" s="145" t="s">
        <v>913</v>
      </c>
      <c r="K63" s="145" t="s">
        <v>913</v>
      </c>
      <c r="P63" s="145" t="s">
        <v>913</v>
      </c>
      <c r="Q63" s="145" t="s">
        <v>913</v>
      </c>
      <c r="R63" s="145" t="s">
        <v>913</v>
      </c>
      <c r="S63" s="145" t="s">
        <v>913</v>
      </c>
      <c r="T63" s="145" t="s">
        <v>913</v>
      </c>
      <c r="U63" s="145" t="s">
        <v>913</v>
      </c>
      <c r="V63" s="145" t="s">
        <v>913</v>
      </c>
      <c r="W63" s="145" t="s">
        <v>913</v>
      </c>
      <c r="X63" s="145" t="s">
        <v>913</v>
      </c>
      <c r="Y63" s="145" t="s">
        <v>913</v>
      </c>
      <c r="Z63" s="145" t="s">
        <v>913</v>
      </c>
      <c r="AA63" s="145" t="s">
        <v>913</v>
      </c>
      <c r="AB63" s="145" t="s">
        <v>913</v>
      </c>
      <c r="AC63" s="145" t="s">
        <v>913</v>
      </c>
      <c r="AH63" s="145" t="s">
        <v>913</v>
      </c>
      <c r="AI63" s="145" t="s">
        <v>913</v>
      </c>
      <c r="AN63" s="145" t="s">
        <v>913</v>
      </c>
      <c r="AO63" s="145" t="s">
        <v>913</v>
      </c>
    </row>
    <row r="64" spans="1:41" ht="21" x14ac:dyDescent="0.25">
      <c r="A64" s="136" t="str">
        <f>'10'!A63</f>
        <v>1.2.3.2.</v>
      </c>
      <c r="B64" s="133" t="str">
        <f>'10'!B63</f>
        <v>Модернизация, техническое перевооружение линий электропередачи, всего, в том числе:</v>
      </c>
      <c r="C64" s="95" t="str">
        <f>'10'!C63</f>
        <v>M-O</v>
      </c>
      <c r="D64" s="145" t="s">
        <v>913</v>
      </c>
      <c r="E64" s="145" t="s">
        <v>913</v>
      </c>
      <c r="J64" s="145" t="s">
        <v>913</v>
      </c>
      <c r="K64" s="145" t="s">
        <v>913</v>
      </c>
      <c r="P64" s="145" t="s">
        <v>913</v>
      </c>
      <c r="Q64" s="145" t="s">
        <v>913</v>
      </c>
      <c r="R64" s="145" t="s">
        <v>913</v>
      </c>
      <c r="S64" s="145" t="s">
        <v>913</v>
      </c>
      <c r="T64" s="145" t="s">
        <v>913</v>
      </c>
      <c r="U64" s="145" t="s">
        <v>913</v>
      </c>
      <c r="V64" s="145" t="s">
        <v>913</v>
      </c>
      <c r="W64" s="145" t="s">
        <v>913</v>
      </c>
      <c r="X64" s="145" t="s">
        <v>913</v>
      </c>
      <c r="Y64" s="145" t="s">
        <v>913</v>
      </c>
      <c r="Z64" s="145" t="s">
        <v>913</v>
      </c>
      <c r="AA64" s="145" t="s">
        <v>913</v>
      </c>
      <c r="AB64" s="145" t="s">
        <v>913</v>
      </c>
      <c r="AC64" s="145" t="s">
        <v>913</v>
      </c>
      <c r="AH64" s="145" t="s">
        <v>913</v>
      </c>
      <c r="AI64" s="145" t="s">
        <v>913</v>
      </c>
      <c r="AN64" s="145" t="s">
        <v>913</v>
      </c>
      <c r="AO64" s="145" t="s">
        <v>913</v>
      </c>
    </row>
    <row r="65" spans="1:41" ht="21" x14ac:dyDescent="0.25">
      <c r="A65" s="136" t="str">
        <f>'10'!A64</f>
        <v>1.2.4.</v>
      </c>
      <c r="B65" s="133" t="str">
        <f>'10'!B64</f>
        <v>Развитие и модернизация учета электрической энергии (мощности), всего, в том числе:</v>
      </c>
      <c r="C65" s="95" t="str">
        <f>'10'!C64</f>
        <v>M-O</v>
      </c>
      <c r="D65" s="145" t="s">
        <v>913</v>
      </c>
      <c r="E65" s="145" t="s">
        <v>913</v>
      </c>
      <c r="J65" s="145" t="s">
        <v>913</v>
      </c>
      <c r="K65" s="145" t="s">
        <v>913</v>
      </c>
      <c r="P65" s="145" t="s">
        <v>913</v>
      </c>
      <c r="Q65" s="145" t="s">
        <v>913</v>
      </c>
      <c r="R65" s="145" t="s">
        <v>913</v>
      </c>
      <c r="S65" s="145" t="s">
        <v>913</v>
      </c>
      <c r="T65" s="145" t="s">
        <v>913</v>
      </c>
      <c r="U65" s="145" t="s">
        <v>913</v>
      </c>
      <c r="V65" s="145" t="s">
        <v>913</v>
      </c>
      <c r="W65" s="145" t="s">
        <v>913</v>
      </c>
      <c r="X65" s="145" t="s">
        <v>913</v>
      </c>
      <c r="Y65" s="145" t="s">
        <v>913</v>
      </c>
      <c r="Z65" s="145" t="s">
        <v>913</v>
      </c>
      <c r="AA65" s="145" t="s">
        <v>913</v>
      </c>
      <c r="AB65" s="145" t="s">
        <v>913</v>
      </c>
      <c r="AC65" s="145" t="s">
        <v>913</v>
      </c>
      <c r="AH65" s="139">
        <f>'10'!G64/1.2</f>
        <v>14.982230000000001</v>
      </c>
      <c r="AI65" s="139">
        <f>'10'!H64/1.2</f>
        <v>5.4880949499999998</v>
      </c>
      <c r="AN65" s="145" t="s">
        <v>913</v>
      </c>
      <c r="AO65" s="145" t="s">
        <v>913</v>
      </c>
    </row>
    <row r="66" spans="1:41" x14ac:dyDescent="0.25">
      <c r="A66" s="136" t="str">
        <f>'10'!A65</f>
        <v>1.2.4.1.</v>
      </c>
      <c r="B66" s="133" t="str">
        <f>'10'!B65</f>
        <v>Установка приборов учета на фидерах, ТП, РП</v>
      </c>
      <c r="C66" s="95" t="str">
        <f>'10'!C65</f>
        <v>M-O</v>
      </c>
      <c r="D66" s="145" t="s">
        <v>913</v>
      </c>
      <c r="E66" s="145" t="s">
        <v>913</v>
      </c>
      <c r="J66" s="145" t="s">
        <v>913</v>
      </c>
      <c r="K66" s="145" t="s">
        <v>913</v>
      </c>
      <c r="P66" s="145" t="s">
        <v>913</v>
      </c>
      <c r="Q66" s="145" t="s">
        <v>913</v>
      </c>
      <c r="R66" s="145" t="s">
        <v>913</v>
      </c>
      <c r="S66" s="145" t="s">
        <v>913</v>
      </c>
      <c r="T66" s="145" t="s">
        <v>913</v>
      </c>
      <c r="U66" s="145" t="s">
        <v>913</v>
      </c>
      <c r="V66" s="145" t="s">
        <v>913</v>
      </c>
      <c r="W66" s="145" t="s">
        <v>913</v>
      </c>
      <c r="X66" s="145" t="s">
        <v>913</v>
      </c>
      <c r="Y66" s="145" t="s">
        <v>913</v>
      </c>
      <c r="Z66" s="145" t="s">
        <v>913</v>
      </c>
      <c r="AA66" s="145" t="s">
        <v>913</v>
      </c>
      <c r="AB66" s="145" t="s">
        <v>913</v>
      </c>
      <c r="AC66" s="145" t="s">
        <v>913</v>
      </c>
      <c r="AH66" s="139">
        <f>'10'!G65/1.2</f>
        <v>14.982230000000001</v>
      </c>
      <c r="AI66" s="139">
        <f>'10'!H65/1.2</f>
        <v>5.4880949499999998</v>
      </c>
      <c r="AN66" s="145" t="s">
        <v>913</v>
      </c>
      <c r="AO66" s="145" t="s">
        <v>913</v>
      </c>
    </row>
    <row r="67" spans="1:41" ht="21" x14ac:dyDescent="0.25">
      <c r="A67" s="136" t="str">
        <f>'10'!A66</f>
        <v>1.4.</v>
      </c>
      <c r="B67" s="133" t="str">
        <f>'10'!B66</f>
        <v>Прочее новое строительство объектов электросетевого хозяйства, всего, в том числе:</v>
      </c>
      <c r="C67" s="95" t="str">
        <f>'10'!C66</f>
        <v>N-O</v>
      </c>
      <c r="D67" s="145">
        <f>D71+D70+D69</f>
        <v>1.22</v>
      </c>
      <c r="E67" s="342">
        <f>E71+E70+E69</f>
        <v>0</v>
      </c>
      <c r="J67" s="113">
        <f>'13'!G68</f>
        <v>0.4</v>
      </c>
      <c r="K67" s="113">
        <f>'13'!AP68</f>
        <v>0</v>
      </c>
      <c r="P67" s="145" t="s">
        <v>913</v>
      </c>
      <c r="Q67" s="145" t="s">
        <v>913</v>
      </c>
      <c r="R67" s="145" t="s">
        <v>913</v>
      </c>
      <c r="S67" s="145" t="s">
        <v>913</v>
      </c>
      <c r="T67" s="145" t="s">
        <v>913</v>
      </c>
      <c r="U67" s="145" t="s">
        <v>913</v>
      </c>
      <c r="V67" s="145" t="s">
        <v>913</v>
      </c>
      <c r="W67" s="145" t="s">
        <v>913</v>
      </c>
      <c r="X67" s="145" t="s">
        <v>913</v>
      </c>
      <c r="Y67" s="145" t="s">
        <v>913</v>
      </c>
      <c r="Z67" s="145" t="s">
        <v>913</v>
      </c>
      <c r="AA67" s="145" t="s">
        <v>913</v>
      </c>
      <c r="AB67" s="145" t="s">
        <v>913</v>
      </c>
      <c r="AC67" s="145" t="s">
        <v>913</v>
      </c>
      <c r="AD67" s="145" t="s">
        <v>913</v>
      </c>
      <c r="AE67" s="145" t="s">
        <v>913</v>
      </c>
      <c r="AF67" s="145" t="s">
        <v>913</v>
      </c>
      <c r="AG67" s="145" t="s">
        <v>913</v>
      </c>
      <c r="AH67" s="145" t="s">
        <v>913</v>
      </c>
      <c r="AI67" s="145" t="s">
        <v>913</v>
      </c>
      <c r="AN67" s="145" t="s">
        <v>913</v>
      </c>
      <c r="AO67" s="145" t="s">
        <v>913</v>
      </c>
    </row>
    <row r="68" spans="1:41" ht="21" x14ac:dyDescent="0.25">
      <c r="A68" s="136" t="str">
        <f>'10'!A67</f>
        <v>1.4.1.</v>
      </c>
      <c r="B68" s="133" t="str">
        <f>'10'!B67</f>
        <v>Строительство КТП в районе "Прибрежный" для перевода нагрузок с ТП "Свобода"</v>
      </c>
      <c r="C68" s="95" t="str">
        <f>'10'!C67</f>
        <v>N</v>
      </c>
      <c r="D68" s="145" t="s">
        <v>913</v>
      </c>
      <c r="E68" s="145" t="s">
        <v>913</v>
      </c>
      <c r="J68" s="113">
        <f>'13'!G69</f>
        <v>0.4</v>
      </c>
      <c r="K68" s="113">
        <f>'13'!AP69</f>
        <v>0</v>
      </c>
      <c r="P68" s="145" t="s">
        <v>913</v>
      </c>
      <c r="Q68" s="145" t="s">
        <v>913</v>
      </c>
      <c r="R68" s="145" t="s">
        <v>913</v>
      </c>
      <c r="S68" s="145" t="s">
        <v>913</v>
      </c>
      <c r="T68" s="145" t="s">
        <v>913</v>
      </c>
      <c r="U68" s="145" t="s">
        <v>913</v>
      </c>
      <c r="V68" s="145" t="s">
        <v>913</v>
      </c>
      <c r="W68" s="145" t="s">
        <v>913</v>
      </c>
      <c r="X68" s="145" t="s">
        <v>913</v>
      </c>
      <c r="Y68" s="145" t="s">
        <v>913</v>
      </c>
      <c r="Z68" s="145" t="s">
        <v>913</v>
      </c>
      <c r="AA68" s="145" t="s">
        <v>913</v>
      </c>
      <c r="AB68" s="145" t="s">
        <v>913</v>
      </c>
      <c r="AC68" s="145" t="s">
        <v>913</v>
      </c>
      <c r="AD68" s="145" t="s">
        <v>913</v>
      </c>
      <c r="AE68" s="145" t="s">
        <v>913</v>
      </c>
      <c r="AF68" s="145" t="s">
        <v>913</v>
      </c>
      <c r="AG68" s="145" t="s">
        <v>913</v>
      </c>
      <c r="AH68" s="145" t="s">
        <v>913</v>
      </c>
      <c r="AI68" s="145" t="s">
        <v>913</v>
      </c>
      <c r="AN68" s="145" t="s">
        <v>913</v>
      </c>
      <c r="AO68" s="145" t="s">
        <v>913</v>
      </c>
    </row>
    <row r="69" spans="1:41" ht="21" x14ac:dyDescent="0.25">
      <c r="A69" s="136" t="str">
        <f>'10'!A68</f>
        <v>1.4.2.</v>
      </c>
      <c r="B69" s="133" t="str">
        <f>'10'!B68</f>
        <v>Строительство КЛ-6кВ до КТП в районе "Свобода" путем врезки в существующую КЛ-6кВ ТП-340-РП_25 ф.2514 с участком ГНБ</v>
      </c>
      <c r="C69" s="95" t="str">
        <f>'10'!C68</f>
        <v>N</v>
      </c>
      <c r="D69" s="145">
        <v>0.8</v>
      </c>
      <c r="E69" s="145">
        <f>'13'!AR70</f>
        <v>0</v>
      </c>
      <c r="F69" s="145" t="s">
        <v>913</v>
      </c>
      <c r="G69" s="145" t="s">
        <v>913</v>
      </c>
      <c r="H69" s="145" t="s">
        <v>913</v>
      </c>
      <c r="I69" s="145" t="s">
        <v>913</v>
      </c>
      <c r="J69" s="145" t="s">
        <v>913</v>
      </c>
      <c r="K69" s="145" t="s">
        <v>913</v>
      </c>
      <c r="P69" s="145" t="s">
        <v>913</v>
      </c>
      <c r="Q69" s="145" t="s">
        <v>913</v>
      </c>
      <c r="R69" s="145" t="s">
        <v>913</v>
      </c>
      <c r="S69" s="145" t="s">
        <v>913</v>
      </c>
      <c r="T69" s="145" t="s">
        <v>913</v>
      </c>
      <c r="U69" s="145" t="s">
        <v>913</v>
      </c>
      <c r="V69" s="145" t="s">
        <v>913</v>
      </c>
      <c r="W69" s="145" t="s">
        <v>913</v>
      </c>
      <c r="X69" s="145" t="s">
        <v>913</v>
      </c>
      <c r="Y69" s="145" t="s">
        <v>913</v>
      </c>
      <c r="Z69" s="145" t="s">
        <v>913</v>
      </c>
      <c r="AA69" s="145" t="s">
        <v>913</v>
      </c>
      <c r="AB69" s="145" t="s">
        <v>913</v>
      </c>
      <c r="AC69" s="145" t="s">
        <v>913</v>
      </c>
      <c r="AD69" s="145" t="s">
        <v>913</v>
      </c>
      <c r="AE69" s="145" t="s">
        <v>913</v>
      </c>
      <c r="AF69" s="145" t="s">
        <v>913</v>
      </c>
      <c r="AG69" s="145" t="s">
        <v>913</v>
      </c>
      <c r="AH69" s="145" t="s">
        <v>913</v>
      </c>
      <c r="AI69" s="145" t="s">
        <v>913</v>
      </c>
      <c r="AN69" s="145" t="s">
        <v>913</v>
      </c>
      <c r="AO69" s="145" t="s">
        <v>913</v>
      </c>
    </row>
    <row r="70" spans="1:41" ht="21" x14ac:dyDescent="0.25">
      <c r="A70" s="136" t="str">
        <f>'10'!A69</f>
        <v>1.4.3.</v>
      </c>
      <c r="B70" s="133" t="str">
        <f>'10'!B69</f>
        <v>Строительство КЛ-6кВ от ТП-375 путем врезки в существующую 
КЛ-6кВ ТП-374-РП-20 с участком ГНБ</v>
      </c>
      <c r="C70" s="95" t="str">
        <f>'10'!C69</f>
        <v>N</v>
      </c>
      <c r="D70" s="145">
        <v>0.24</v>
      </c>
      <c r="E70" s="342">
        <f>'13'!AR71</f>
        <v>0</v>
      </c>
      <c r="F70" s="145" t="s">
        <v>913</v>
      </c>
      <c r="G70" s="145" t="s">
        <v>913</v>
      </c>
      <c r="H70" s="145" t="s">
        <v>913</v>
      </c>
      <c r="I70" s="145" t="s">
        <v>913</v>
      </c>
      <c r="J70" s="145" t="s">
        <v>913</v>
      </c>
      <c r="K70" s="145" t="s">
        <v>913</v>
      </c>
      <c r="P70" s="145" t="s">
        <v>913</v>
      </c>
      <c r="Q70" s="145" t="s">
        <v>913</v>
      </c>
      <c r="R70" s="145" t="s">
        <v>913</v>
      </c>
      <c r="S70" s="145" t="s">
        <v>913</v>
      </c>
      <c r="T70" s="145" t="s">
        <v>913</v>
      </c>
      <c r="U70" s="145" t="s">
        <v>913</v>
      </c>
      <c r="V70" s="145" t="s">
        <v>913</v>
      </c>
      <c r="W70" s="145" t="s">
        <v>913</v>
      </c>
      <c r="X70" s="145" t="s">
        <v>913</v>
      </c>
      <c r="Y70" s="145" t="s">
        <v>913</v>
      </c>
      <c r="Z70" s="145" t="s">
        <v>913</v>
      </c>
      <c r="AA70" s="145" t="s">
        <v>913</v>
      </c>
      <c r="AB70" s="145" t="s">
        <v>913</v>
      </c>
      <c r="AC70" s="145" t="s">
        <v>913</v>
      </c>
      <c r="AD70" s="145" t="s">
        <v>913</v>
      </c>
      <c r="AE70" s="145" t="s">
        <v>913</v>
      </c>
      <c r="AF70" s="145" t="s">
        <v>913</v>
      </c>
      <c r="AG70" s="145" t="s">
        <v>913</v>
      </c>
      <c r="AH70" s="145" t="s">
        <v>913</v>
      </c>
      <c r="AI70" s="145" t="s">
        <v>913</v>
      </c>
      <c r="AN70" s="145" t="s">
        <v>913</v>
      </c>
      <c r="AO70" s="145" t="s">
        <v>913</v>
      </c>
    </row>
    <row r="71" spans="1:41" ht="21" x14ac:dyDescent="0.25">
      <c r="A71" s="136" t="str">
        <f>'10'!A70</f>
        <v>1.4.4.</v>
      </c>
      <c r="B71" s="133" t="str">
        <f>'10'!B70</f>
        <v>Строительство КВЛ-0,4кВ ТП-197 по ул. Б. Вонговская (с перераспределением нагрузки от ТП-115, ТП-114)</v>
      </c>
      <c r="C71" s="95" t="str">
        <f>'10'!C70</f>
        <v>N</v>
      </c>
      <c r="D71" s="145">
        <v>0.18</v>
      </c>
      <c r="E71" s="342">
        <f>'13'!AR72</f>
        <v>0</v>
      </c>
      <c r="F71" s="145" t="s">
        <v>913</v>
      </c>
      <c r="G71" s="145" t="s">
        <v>913</v>
      </c>
      <c r="H71" s="145" t="s">
        <v>913</v>
      </c>
      <c r="I71" s="145" t="s">
        <v>913</v>
      </c>
      <c r="J71" s="145" t="s">
        <v>913</v>
      </c>
      <c r="K71" s="145" t="s">
        <v>913</v>
      </c>
      <c r="P71" s="145" t="s">
        <v>913</v>
      </c>
      <c r="Q71" s="145" t="s">
        <v>913</v>
      </c>
      <c r="R71" s="145" t="s">
        <v>913</v>
      </c>
      <c r="S71" s="145" t="s">
        <v>913</v>
      </c>
      <c r="T71" s="145" t="s">
        <v>913</v>
      </c>
      <c r="U71" s="145" t="s">
        <v>913</v>
      </c>
      <c r="V71" s="145" t="s">
        <v>913</v>
      </c>
      <c r="W71" s="145" t="s">
        <v>913</v>
      </c>
      <c r="X71" s="145" t="s">
        <v>913</v>
      </c>
      <c r="Y71" s="145" t="s">
        <v>913</v>
      </c>
      <c r="Z71" s="145" t="s">
        <v>913</v>
      </c>
      <c r="AA71" s="145" t="s">
        <v>913</v>
      </c>
      <c r="AB71" s="145" t="s">
        <v>913</v>
      </c>
      <c r="AC71" s="145" t="s">
        <v>913</v>
      </c>
      <c r="AD71" s="145" t="s">
        <v>913</v>
      </c>
      <c r="AE71" s="145" t="s">
        <v>913</v>
      </c>
      <c r="AF71" s="145" t="s">
        <v>913</v>
      </c>
      <c r="AG71" s="145" t="s">
        <v>913</v>
      </c>
      <c r="AH71" s="145" t="s">
        <v>913</v>
      </c>
      <c r="AI71" s="145" t="s">
        <v>913</v>
      </c>
      <c r="AN71" s="145" t="s">
        <v>913</v>
      </c>
      <c r="AO71" s="145" t="s">
        <v>913</v>
      </c>
    </row>
    <row r="72" spans="1:41" x14ac:dyDescent="0.25">
      <c r="A72" s="136" t="str">
        <f>'10'!A71</f>
        <v>1.4.5.</v>
      </c>
      <c r="B72" s="133" t="str">
        <f>'10'!B71</f>
        <v>Строительство КЛ-6кВ ТП-11-ТП-12 с учатком ГНБ</v>
      </c>
      <c r="C72" s="95" t="str">
        <f>'10'!C71</f>
        <v>O</v>
      </c>
      <c r="D72" s="145" t="s">
        <v>913</v>
      </c>
      <c r="E72" s="145" t="s">
        <v>913</v>
      </c>
      <c r="F72" s="145" t="s">
        <v>913</v>
      </c>
      <c r="G72" s="145" t="s">
        <v>913</v>
      </c>
      <c r="H72" s="145" t="s">
        <v>913</v>
      </c>
      <c r="I72" s="145" t="s">
        <v>913</v>
      </c>
      <c r="J72" s="145" t="s">
        <v>913</v>
      </c>
      <c r="K72" s="145" t="s">
        <v>913</v>
      </c>
      <c r="P72" s="145" t="s">
        <v>913</v>
      </c>
      <c r="Q72" s="145" t="s">
        <v>913</v>
      </c>
      <c r="R72" s="145" t="s">
        <v>913</v>
      </c>
      <c r="S72" s="145" t="s">
        <v>913</v>
      </c>
      <c r="T72" s="145" t="s">
        <v>913</v>
      </c>
      <c r="U72" s="145" t="s">
        <v>913</v>
      </c>
      <c r="V72" s="145" t="s">
        <v>913</v>
      </c>
      <c r="W72" s="145" t="s">
        <v>913</v>
      </c>
      <c r="X72" s="145" t="s">
        <v>913</v>
      </c>
      <c r="Y72" s="145" t="s">
        <v>913</v>
      </c>
      <c r="Z72" s="145" t="s">
        <v>913</v>
      </c>
      <c r="AA72" s="145" t="s">
        <v>913</v>
      </c>
      <c r="AB72" s="145" t="s">
        <v>913</v>
      </c>
      <c r="AC72" s="145" t="s">
        <v>913</v>
      </c>
      <c r="AD72" s="145" t="s">
        <v>913</v>
      </c>
      <c r="AE72" s="145" t="s">
        <v>913</v>
      </c>
      <c r="AF72" s="145" t="s">
        <v>913</v>
      </c>
      <c r="AG72" s="145" t="s">
        <v>913</v>
      </c>
      <c r="AH72" s="145" t="s">
        <v>913</v>
      </c>
      <c r="AI72" s="145" t="s">
        <v>913</v>
      </c>
      <c r="AN72" s="145" t="s">
        <v>913</v>
      </c>
      <c r="AO72" s="145" t="s">
        <v>913</v>
      </c>
    </row>
    <row r="73" spans="1:41" x14ac:dyDescent="0.25">
      <c r="A73" s="136" t="str">
        <f>'10'!A72</f>
        <v>1.4.6.</v>
      </c>
      <c r="B73" s="133" t="str">
        <f>'10'!B72</f>
        <v>Размещение КЛ-6кВ ТП-25-ТП-391 с участком ГНБ</v>
      </c>
      <c r="C73" s="95" t="str">
        <f>'10'!C72</f>
        <v>O</v>
      </c>
      <c r="D73" s="145" t="s">
        <v>913</v>
      </c>
      <c r="E73" s="145" t="s">
        <v>913</v>
      </c>
      <c r="F73" s="145" t="s">
        <v>913</v>
      </c>
      <c r="G73" s="145" t="s">
        <v>913</v>
      </c>
      <c r="H73" s="145" t="s">
        <v>913</v>
      </c>
      <c r="I73" s="145" t="s">
        <v>913</v>
      </c>
      <c r="J73" s="145" t="s">
        <v>913</v>
      </c>
      <c r="K73" s="145" t="s">
        <v>913</v>
      </c>
      <c r="P73" s="145" t="s">
        <v>913</v>
      </c>
      <c r="Q73" s="145" t="s">
        <v>913</v>
      </c>
      <c r="R73" s="145" t="s">
        <v>913</v>
      </c>
      <c r="S73" s="145" t="s">
        <v>913</v>
      </c>
      <c r="T73" s="145" t="s">
        <v>913</v>
      </c>
      <c r="U73" s="145" t="s">
        <v>913</v>
      </c>
      <c r="V73" s="145" t="s">
        <v>913</v>
      </c>
      <c r="W73" s="145" t="s">
        <v>913</v>
      </c>
      <c r="X73" s="145" t="s">
        <v>913</v>
      </c>
      <c r="Y73" s="145" t="s">
        <v>913</v>
      </c>
      <c r="Z73" s="145" t="s">
        <v>913</v>
      </c>
      <c r="AA73" s="145" t="s">
        <v>913</v>
      </c>
      <c r="AB73" s="145" t="s">
        <v>913</v>
      </c>
      <c r="AC73" s="145" t="s">
        <v>913</v>
      </c>
      <c r="AD73" s="145" t="s">
        <v>913</v>
      </c>
      <c r="AE73" s="145" t="s">
        <v>913</v>
      </c>
      <c r="AF73" s="145" t="s">
        <v>913</v>
      </c>
      <c r="AG73" s="145" t="s">
        <v>913</v>
      </c>
      <c r="AH73" s="145" t="s">
        <v>913</v>
      </c>
      <c r="AI73" s="145" t="s">
        <v>913</v>
      </c>
      <c r="AN73" s="145" t="s">
        <v>913</v>
      </c>
      <c r="AO73" s="145" t="s">
        <v>913</v>
      </c>
    </row>
    <row r="74" spans="1:41" x14ac:dyDescent="0.25">
      <c r="A74" s="136" t="str">
        <f>'10'!A73</f>
        <v>1.6.</v>
      </c>
      <c r="B74" s="133" t="str">
        <f>'10'!B73</f>
        <v>Прочие инвестиционные проекты, всего</v>
      </c>
      <c r="C74" s="95" t="str">
        <f>'10'!C73</f>
        <v>M-O</v>
      </c>
      <c r="D74" s="145" t="s">
        <v>913</v>
      </c>
      <c r="E74" s="145" t="s">
        <v>913</v>
      </c>
      <c r="F74" s="145" t="s">
        <v>913</v>
      </c>
      <c r="G74" s="145" t="s">
        <v>913</v>
      </c>
      <c r="H74" s="145" t="s">
        <v>913</v>
      </c>
      <c r="I74" s="145" t="s">
        <v>913</v>
      </c>
      <c r="J74" s="145" t="s">
        <v>913</v>
      </c>
      <c r="K74" s="145" t="s">
        <v>913</v>
      </c>
      <c r="P74" s="145" t="s">
        <v>913</v>
      </c>
      <c r="Q74" s="145" t="s">
        <v>913</v>
      </c>
      <c r="R74" s="145" t="s">
        <v>913</v>
      </c>
      <c r="S74" s="145" t="s">
        <v>913</v>
      </c>
      <c r="T74" s="145" t="s">
        <v>913</v>
      </c>
      <c r="U74" s="145" t="s">
        <v>913</v>
      </c>
      <c r="V74" s="145" t="s">
        <v>913</v>
      </c>
      <c r="W74" s="145" t="s">
        <v>913</v>
      </c>
      <c r="X74" s="145" t="s">
        <v>913</v>
      </c>
      <c r="Y74" s="145" t="s">
        <v>913</v>
      </c>
      <c r="Z74" s="145" t="s">
        <v>913</v>
      </c>
      <c r="AA74" s="145" t="s">
        <v>913</v>
      </c>
      <c r="AB74" s="145" t="s">
        <v>913</v>
      </c>
      <c r="AC74" s="145" t="s">
        <v>913</v>
      </c>
      <c r="AH74" s="139">
        <f>'10'!G73/1.2</f>
        <v>8.7000000000000011</v>
      </c>
      <c r="AI74" s="139">
        <f>'10'!H73/1.2</f>
        <v>8.5279166666666661</v>
      </c>
      <c r="AN74" s="145" t="s">
        <v>913</v>
      </c>
      <c r="AO74" s="145" t="s">
        <v>913</v>
      </c>
    </row>
    <row r="75" spans="1:41" ht="21" x14ac:dyDescent="0.25">
      <c r="A75" s="136" t="str">
        <f>'10'!A74</f>
        <v>1.6.1.</v>
      </c>
      <c r="B75" s="133" t="str">
        <f>'10'!B74</f>
        <v>По программе энергосбережения и повышения энергетической эффективности</v>
      </c>
      <c r="C75" s="95">
        <f>'10'!C74</f>
        <v>0</v>
      </c>
      <c r="D75" s="145" t="s">
        <v>913</v>
      </c>
      <c r="E75" s="145" t="s">
        <v>913</v>
      </c>
      <c r="F75" s="145" t="s">
        <v>913</v>
      </c>
      <c r="G75" s="145" t="s">
        <v>913</v>
      </c>
      <c r="H75" s="145" t="s">
        <v>913</v>
      </c>
      <c r="I75" s="145" t="s">
        <v>913</v>
      </c>
      <c r="J75" s="145" t="s">
        <v>913</v>
      </c>
      <c r="K75" s="145" t="s">
        <v>913</v>
      </c>
      <c r="P75" s="145" t="s">
        <v>913</v>
      </c>
      <c r="Q75" s="145" t="s">
        <v>913</v>
      </c>
      <c r="R75" s="145" t="s">
        <v>913</v>
      </c>
      <c r="S75" s="145" t="s">
        <v>913</v>
      </c>
      <c r="T75" s="145" t="s">
        <v>913</v>
      </c>
      <c r="U75" s="145" t="s">
        <v>913</v>
      </c>
      <c r="V75" s="145" t="s">
        <v>913</v>
      </c>
      <c r="W75" s="145" t="s">
        <v>913</v>
      </c>
      <c r="X75" s="145" t="s">
        <v>913</v>
      </c>
      <c r="Y75" s="145" t="s">
        <v>913</v>
      </c>
      <c r="Z75" s="145" t="s">
        <v>913</v>
      </c>
      <c r="AA75" s="145" t="s">
        <v>913</v>
      </c>
      <c r="AB75" s="145" t="s">
        <v>913</v>
      </c>
      <c r="AC75" s="145" t="s">
        <v>913</v>
      </c>
      <c r="AH75" s="139">
        <f>'10'!G74/1.2</f>
        <v>0</v>
      </c>
      <c r="AI75" s="139">
        <f>'10'!H74/1.2</f>
        <v>0</v>
      </c>
      <c r="AN75" s="145" t="s">
        <v>913</v>
      </c>
      <c r="AO75" s="145" t="s">
        <v>913</v>
      </c>
    </row>
    <row r="76" spans="1:41" x14ac:dyDescent="0.25">
      <c r="A76" s="136" t="str">
        <f>'10'!A75</f>
        <v>1.6.1.</v>
      </c>
      <c r="B76" s="133" t="str">
        <f>'10'!B75</f>
        <v>Приобретение автотранспортных средств</v>
      </c>
      <c r="C76" s="95" t="str">
        <f>'10'!C75</f>
        <v>M-O</v>
      </c>
      <c r="D76" s="145" t="s">
        <v>913</v>
      </c>
      <c r="E76" s="145" t="s">
        <v>913</v>
      </c>
      <c r="F76" s="145" t="s">
        <v>913</v>
      </c>
      <c r="G76" s="145" t="s">
        <v>913</v>
      </c>
      <c r="H76" s="145" t="s">
        <v>913</v>
      </c>
      <c r="I76" s="145" t="s">
        <v>913</v>
      </c>
      <c r="J76" s="145" t="s">
        <v>913</v>
      </c>
      <c r="K76" s="145" t="s">
        <v>913</v>
      </c>
      <c r="P76" s="145" t="s">
        <v>913</v>
      </c>
      <c r="Q76" s="145" t="s">
        <v>913</v>
      </c>
      <c r="R76" s="145" t="s">
        <v>913</v>
      </c>
      <c r="S76" s="145" t="s">
        <v>913</v>
      </c>
      <c r="T76" s="145" t="s">
        <v>913</v>
      </c>
      <c r="U76" s="145" t="s">
        <v>913</v>
      </c>
      <c r="V76" s="145" t="s">
        <v>913</v>
      </c>
      <c r="W76" s="145" t="s">
        <v>913</v>
      </c>
      <c r="X76" s="145" t="s">
        <v>913</v>
      </c>
      <c r="Y76" s="145" t="s">
        <v>913</v>
      </c>
      <c r="Z76" s="145" t="s">
        <v>913</v>
      </c>
      <c r="AA76" s="145" t="s">
        <v>913</v>
      </c>
      <c r="AB76" s="145" t="s">
        <v>913</v>
      </c>
      <c r="AC76" s="145" t="s">
        <v>913</v>
      </c>
      <c r="AH76" s="139">
        <f>'10'!G75/1.2</f>
        <v>8.7000000000000011</v>
      </c>
      <c r="AI76" s="139">
        <f>'10'!H75/1.2</f>
        <v>8.5279166666666661</v>
      </c>
      <c r="AN76" s="145" t="s">
        <v>913</v>
      </c>
      <c r="AO76" s="145" t="s">
        <v>913</v>
      </c>
    </row>
    <row r="77" spans="1:41" x14ac:dyDescent="0.25">
      <c r="A77" s="136" t="str">
        <f>'10'!A76</f>
        <v>1.6.1.1.</v>
      </c>
      <c r="B77" s="133" t="str">
        <f>'10'!B76</f>
        <v>Приобретение автомобиля для перевозки персонала - 2 шт.</v>
      </c>
      <c r="C77" s="95" t="str">
        <f>'10'!C76</f>
        <v>M</v>
      </c>
      <c r="D77" s="145" t="s">
        <v>913</v>
      </c>
      <c r="E77" s="145" t="s">
        <v>913</v>
      </c>
      <c r="F77" s="145" t="s">
        <v>913</v>
      </c>
      <c r="G77" s="145" t="s">
        <v>913</v>
      </c>
      <c r="H77" s="145" t="s">
        <v>913</v>
      </c>
      <c r="I77" s="145" t="s">
        <v>913</v>
      </c>
      <c r="J77" s="145" t="s">
        <v>913</v>
      </c>
      <c r="K77" s="145" t="s">
        <v>913</v>
      </c>
      <c r="P77" s="145" t="s">
        <v>913</v>
      </c>
      <c r="Q77" s="145" t="s">
        <v>913</v>
      </c>
      <c r="R77" s="145" t="s">
        <v>913</v>
      </c>
      <c r="S77" s="145" t="s">
        <v>913</v>
      </c>
      <c r="T77" s="145" t="s">
        <v>913</v>
      </c>
      <c r="U77" s="145" t="s">
        <v>913</v>
      </c>
      <c r="V77" s="145" t="s">
        <v>913</v>
      </c>
      <c r="W77" s="145" t="s">
        <v>913</v>
      </c>
      <c r="X77" s="145" t="s">
        <v>913</v>
      </c>
      <c r="Y77" s="145" t="s">
        <v>913</v>
      </c>
      <c r="Z77" s="145" t="s">
        <v>913</v>
      </c>
      <c r="AA77" s="145" t="s">
        <v>913</v>
      </c>
      <c r="AB77" s="145" t="s">
        <v>913</v>
      </c>
      <c r="AC77" s="145" t="s">
        <v>913</v>
      </c>
      <c r="AD77" s="145" t="s">
        <v>913</v>
      </c>
      <c r="AE77" s="145" t="s">
        <v>913</v>
      </c>
      <c r="AF77" s="145" t="s">
        <v>913</v>
      </c>
      <c r="AG77" s="145" t="s">
        <v>913</v>
      </c>
      <c r="AH77" s="145" t="s">
        <v>913</v>
      </c>
      <c r="AI77" s="145" t="s">
        <v>913</v>
      </c>
      <c r="AN77" s="145" t="s">
        <v>913</v>
      </c>
      <c r="AO77" s="145" t="s">
        <v>913</v>
      </c>
    </row>
    <row r="78" spans="1:41" x14ac:dyDescent="0.25">
      <c r="A78" s="136" t="str">
        <f>'10'!A77</f>
        <v>1.6.1.2.</v>
      </c>
      <c r="B78" s="133" t="str">
        <f>'10'!B77</f>
        <v>Приобретение автоподъемник АП-18А</v>
      </c>
      <c r="C78" s="95" t="str">
        <f>'10'!C77</f>
        <v>M</v>
      </c>
      <c r="D78" s="145" t="s">
        <v>913</v>
      </c>
      <c r="E78" s="145" t="s">
        <v>913</v>
      </c>
      <c r="F78" s="145" t="s">
        <v>913</v>
      </c>
      <c r="G78" s="145" t="s">
        <v>913</v>
      </c>
      <c r="H78" s="145" t="s">
        <v>913</v>
      </c>
      <c r="I78" s="145" t="s">
        <v>913</v>
      </c>
      <c r="J78" s="145" t="s">
        <v>913</v>
      </c>
      <c r="K78" s="145" t="s">
        <v>913</v>
      </c>
      <c r="P78" s="145" t="s">
        <v>913</v>
      </c>
      <c r="Q78" s="145" t="s">
        <v>913</v>
      </c>
      <c r="R78" s="145" t="s">
        <v>913</v>
      </c>
      <c r="S78" s="145" t="s">
        <v>913</v>
      </c>
      <c r="T78" s="145" t="s">
        <v>913</v>
      </c>
      <c r="U78" s="145" t="s">
        <v>913</v>
      </c>
      <c r="V78" s="145" t="s">
        <v>913</v>
      </c>
      <c r="W78" s="145" t="s">
        <v>913</v>
      </c>
      <c r="X78" s="145" t="s">
        <v>913</v>
      </c>
      <c r="Y78" s="145" t="s">
        <v>913</v>
      </c>
      <c r="Z78" s="145" t="s">
        <v>913</v>
      </c>
      <c r="AA78" s="145" t="s">
        <v>913</v>
      </c>
      <c r="AB78" s="145" t="s">
        <v>913</v>
      </c>
      <c r="AC78" s="145" t="s">
        <v>913</v>
      </c>
      <c r="AD78" s="145" t="s">
        <v>913</v>
      </c>
      <c r="AE78" s="145" t="s">
        <v>913</v>
      </c>
      <c r="AF78" s="145" t="s">
        <v>913</v>
      </c>
      <c r="AG78" s="145" t="s">
        <v>913</v>
      </c>
      <c r="AH78" s="145" t="s">
        <v>913</v>
      </c>
      <c r="AI78" s="145" t="s">
        <v>913</v>
      </c>
      <c r="AN78" s="145" t="s">
        <v>913</v>
      </c>
      <c r="AO78" s="145" t="s">
        <v>913</v>
      </c>
    </row>
    <row r="79" spans="1:41" x14ac:dyDescent="0.25">
      <c r="A79" s="136" t="str">
        <f>'10'!A78</f>
        <v>1.6.1.3.</v>
      </c>
      <c r="B79" s="133" t="str">
        <f>'10'!B78</f>
        <v>Приобретение УАЗ 390995 - 2 шт.</v>
      </c>
      <c r="C79" s="95" t="str">
        <f>'10'!C78</f>
        <v>N</v>
      </c>
      <c r="D79" s="145" t="s">
        <v>913</v>
      </c>
      <c r="E79" s="145" t="s">
        <v>913</v>
      </c>
      <c r="F79" s="145" t="s">
        <v>913</v>
      </c>
      <c r="G79" s="145" t="s">
        <v>913</v>
      </c>
      <c r="H79" s="145" t="s">
        <v>913</v>
      </c>
      <c r="I79" s="145" t="s">
        <v>913</v>
      </c>
      <c r="J79" s="145" t="s">
        <v>913</v>
      </c>
      <c r="K79" s="145" t="s">
        <v>913</v>
      </c>
      <c r="P79" s="145" t="s">
        <v>913</v>
      </c>
      <c r="Q79" s="145" t="s">
        <v>913</v>
      </c>
      <c r="R79" s="145" t="s">
        <v>913</v>
      </c>
      <c r="S79" s="145" t="s">
        <v>913</v>
      </c>
      <c r="T79" s="145" t="s">
        <v>913</v>
      </c>
      <c r="U79" s="145" t="s">
        <v>913</v>
      </c>
      <c r="V79" s="145" t="s">
        <v>913</v>
      </c>
      <c r="W79" s="145" t="s">
        <v>913</v>
      </c>
      <c r="X79" s="145" t="s">
        <v>913</v>
      </c>
      <c r="Y79" s="145" t="s">
        <v>913</v>
      </c>
      <c r="Z79" s="145" t="s">
        <v>913</v>
      </c>
      <c r="AA79" s="145" t="s">
        <v>913</v>
      </c>
      <c r="AB79" s="145" t="s">
        <v>913</v>
      </c>
      <c r="AC79" s="145" t="s">
        <v>913</v>
      </c>
      <c r="AH79" s="139">
        <f>'10'!G78/1.2</f>
        <v>2</v>
      </c>
      <c r="AI79" s="139">
        <f>'10'!H78/1.2</f>
        <v>1.9004166666666666</v>
      </c>
      <c r="AN79" s="145" t="s">
        <v>913</v>
      </c>
      <c r="AO79" s="145" t="s">
        <v>913</v>
      </c>
    </row>
    <row r="80" spans="1:41" x14ac:dyDescent="0.25">
      <c r="A80" s="136" t="str">
        <f>'10'!A79</f>
        <v>1.6.1.4.</v>
      </c>
      <c r="B80" s="133" t="str">
        <f>'10'!B79</f>
        <v xml:space="preserve">Приобретение автоподъемник АП-18А </v>
      </c>
      <c r="C80" s="95" t="str">
        <f>'10'!C79</f>
        <v>N</v>
      </c>
      <c r="D80" s="145" t="s">
        <v>913</v>
      </c>
      <c r="E80" s="145" t="s">
        <v>913</v>
      </c>
      <c r="F80" s="145" t="s">
        <v>913</v>
      </c>
      <c r="G80" s="145" t="s">
        <v>913</v>
      </c>
      <c r="H80" s="145" t="s">
        <v>913</v>
      </c>
      <c r="I80" s="145" t="s">
        <v>913</v>
      </c>
      <c r="J80" s="145" t="s">
        <v>913</v>
      </c>
      <c r="K80" s="145" t="s">
        <v>913</v>
      </c>
      <c r="P80" s="145" t="s">
        <v>913</v>
      </c>
      <c r="Q80" s="145" t="s">
        <v>913</v>
      </c>
      <c r="R80" s="145" t="s">
        <v>913</v>
      </c>
      <c r="S80" s="145" t="s">
        <v>913</v>
      </c>
      <c r="T80" s="145" t="s">
        <v>913</v>
      </c>
      <c r="U80" s="145" t="s">
        <v>913</v>
      </c>
      <c r="V80" s="145" t="s">
        <v>913</v>
      </c>
      <c r="W80" s="145" t="s">
        <v>913</v>
      </c>
      <c r="X80" s="145" t="s">
        <v>913</v>
      </c>
      <c r="Y80" s="145" t="s">
        <v>913</v>
      </c>
      <c r="Z80" s="145" t="s">
        <v>913</v>
      </c>
      <c r="AA80" s="145" t="s">
        <v>913</v>
      </c>
      <c r="AB80" s="145" t="s">
        <v>913</v>
      </c>
      <c r="AC80" s="145" t="s">
        <v>913</v>
      </c>
      <c r="AH80" s="139">
        <f>'10'!G79/1.2</f>
        <v>6.7000000000000011</v>
      </c>
      <c r="AI80" s="139">
        <f>'10'!H79/1.2</f>
        <v>6.6275000000000004</v>
      </c>
      <c r="AN80" s="145" t="s">
        <v>913</v>
      </c>
      <c r="AO80" s="145" t="s">
        <v>913</v>
      </c>
    </row>
    <row r="81" spans="1:41" x14ac:dyDescent="0.25">
      <c r="A81" s="136" t="str">
        <f>'10'!A80</f>
        <v>1.6.1.5.</v>
      </c>
      <c r="B81" s="133" t="str">
        <f>'10'!B80</f>
        <v>Приобретение УАЗ 390995 - 2 шт.</v>
      </c>
      <c r="C81" s="95" t="str">
        <f>'10'!C80</f>
        <v>O</v>
      </c>
      <c r="D81" s="145" t="s">
        <v>913</v>
      </c>
      <c r="E81" s="145" t="s">
        <v>913</v>
      </c>
      <c r="F81" s="145" t="s">
        <v>913</v>
      </c>
      <c r="G81" s="145" t="s">
        <v>913</v>
      </c>
      <c r="H81" s="145" t="s">
        <v>913</v>
      </c>
      <c r="I81" s="145" t="s">
        <v>913</v>
      </c>
      <c r="J81" s="145" t="s">
        <v>913</v>
      </c>
      <c r="K81" s="145" t="s">
        <v>913</v>
      </c>
      <c r="P81" s="145" t="s">
        <v>913</v>
      </c>
      <c r="Q81" s="145" t="s">
        <v>913</v>
      </c>
      <c r="R81" s="145" t="s">
        <v>913</v>
      </c>
      <c r="S81" s="145" t="s">
        <v>913</v>
      </c>
      <c r="T81" s="145" t="s">
        <v>913</v>
      </c>
      <c r="U81" s="145" t="s">
        <v>913</v>
      </c>
      <c r="V81" s="145" t="s">
        <v>913</v>
      </c>
      <c r="W81" s="145" t="s">
        <v>913</v>
      </c>
      <c r="X81" s="145" t="s">
        <v>913</v>
      </c>
      <c r="Y81" s="145" t="s">
        <v>913</v>
      </c>
      <c r="Z81" s="145" t="s">
        <v>913</v>
      </c>
      <c r="AA81" s="145" t="s">
        <v>913</v>
      </c>
      <c r="AB81" s="145" t="s">
        <v>913</v>
      </c>
      <c r="AC81" s="145" t="s">
        <v>913</v>
      </c>
      <c r="AD81" s="145" t="s">
        <v>913</v>
      </c>
      <c r="AE81" s="145" t="s">
        <v>913</v>
      </c>
      <c r="AF81" s="145" t="s">
        <v>913</v>
      </c>
      <c r="AG81" s="145" t="s">
        <v>913</v>
      </c>
      <c r="AH81" s="145" t="s">
        <v>913</v>
      </c>
      <c r="AI81" s="145" t="s">
        <v>913</v>
      </c>
      <c r="AN81" s="145" t="s">
        <v>913</v>
      </c>
      <c r="AO81" s="145" t="s">
        <v>913</v>
      </c>
    </row>
    <row r="82" spans="1:41" x14ac:dyDescent="0.25">
      <c r="A82" s="136" t="str">
        <f>'10'!A81</f>
        <v>1.6.1.6.</v>
      </c>
      <c r="B82" s="133" t="str">
        <f>'10'!B81</f>
        <v>Приобретение автоподъемник АП-18А</v>
      </c>
      <c r="C82" s="95" t="str">
        <f>'10'!C81</f>
        <v>O</v>
      </c>
      <c r="D82" s="145" t="s">
        <v>913</v>
      </c>
      <c r="E82" s="145" t="s">
        <v>913</v>
      </c>
      <c r="F82" s="145" t="s">
        <v>913</v>
      </c>
      <c r="G82" s="145" t="s">
        <v>913</v>
      </c>
      <c r="H82" s="145" t="s">
        <v>913</v>
      </c>
      <c r="I82" s="145" t="s">
        <v>913</v>
      </c>
      <c r="J82" s="145" t="s">
        <v>913</v>
      </c>
      <c r="K82" s="145" t="s">
        <v>913</v>
      </c>
      <c r="P82" s="145" t="s">
        <v>913</v>
      </c>
      <c r="Q82" s="145" t="s">
        <v>913</v>
      </c>
      <c r="R82" s="145" t="s">
        <v>913</v>
      </c>
      <c r="S82" s="145" t="s">
        <v>913</v>
      </c>
      <c r="T82" s="145" t="s">
        <v>913</v>
      </c>
      <c r="U82" s="145" t="s">
        <v>913</v>
      </c>
      <c r="V82" s="145" t="s">
        <v>913</v>
      </c>
      <c r="W82" s="145" t="s">
        <v>913</v>
      </c>
      <c r="X82" s="145" t="s">
        <v>913</v>
      </c>
      <c r="Y82" s="145" t="s">
        <v>913</v>
      </c>
      <c r="Z82" s="145" t="s">
        <v>913</v>
      </c>
      <c r="AA82" s="145" t="s">
        <v>913</v>
      </c>
      <c r="AB82" s="145" t="s">
        <v>913</v>
      </c>
      <c r="AC82" s="145" t="s">
        <v>913</v>
      </c>
      <c r="AD82" s="145" t="s">
        <v>913</v>
      </c>
      <c r="AE82" s="145" t="s">
        <v>913</v>
      </c>
      <c r="AF82" s="145" t="s">
        <v>913</v>
      </c>
      <c r="AG82" s="145" t="s">
        <v>913</v>
      </c>
      <c r="AH82" s="145" t="s">
        <v>913</v>
      </c>
      <c r="AI82" s="145" t="s">
        <v>913</v>
      </c>
      <c r="AN82" s="145" t="s">
        <v>913</v>
      </c>
      <c r="AO82" s="145" t="s">
        <v>913</v>
      </c>
    </row>
  </sheetData>
  <mergeCells count="40">
    <mergeCell ref="A14:A17"/>
    <mergeCell ref="B14:B17"/>
    <mergeCell ref="C14:C17"/>
    <mergeCell ref="D14:AS14"/>
    <mergeCell ref="D15:I15"/>
    <mergeCell ref="J15:O15"/>
    <mergeCell ref="AR16:AS16"/>
    <mergeCell ref="D16:E16"/>
    <mergeCell ref="F16:G16"/>
    <mergeCell ref="AD16:AE16"/>
    <mergeCell ref="AF16:AG16"/>
    <mergeCell ref="AH16:AI16"/>
    <mergeCell ref="P16:Q16"/>
    <mergeCell ref="J16:K16"/>
    <mergeCell ref="L16:M16"/>
    <mergeCell ref="N16:O16"/>
    <mergeCell ref="AN2:AS2"/>
    <mergeCell ref="T11:AG11"/>
    <mergeCell ref="T12:AG12"/>
    <mergeCell ref="A3:AS3"/>
    <mergeCell ref="U4:V4"/>
    <mergeCell ref="S6:AC6"/>
    <mergeCell ref="S7:AC7"/>
    <mergeCell ref="V9:W9"/>
    <mergeCell ref="AN15:AS15"/>
    <mergeCell ref="H16:I16"/>
    <mergeCell ref="AN16:AO16"/>
    <mergeCell ref="AJ16:AK16"/>
    <mergeCell ref="AL16:AM16"/>
    <mergeCell ref="P15:U15"/>
    <mergeCell ref="V15:AA15"/>
    <mergeCell ref="AB15:AG15"/>
    <mergeCell ref="AH15:AM15"/>
    <mergeCell ref="AB16:AC16"/>
    <mergeCell ref="AP16:AQ16"/>
    <mergeCell ref="R16:S16"/>
    <mergeCell ref="T16:U16"/>
    <mergeCell ref="V16:W16"/>
    <mergeCell ref="X16:Y16"/>
    <mergeCell ref="Z16:AA16"/>
  </mergeCells>
  <pageMargins left="0.25" right="0.25" top="0.75" bottom="0.75" header="0.3" footer="0.3"/>
  <pageSetup paperSize="8" scale="7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23"/>
  <sheetViews>
    <sheetView view="pageBreakPreview" zoomScaleNormal="100" zoomScaleSheetLayoutView="100" workbookViewId="0">
      <selection activeCell="A3" sqref="A3:M3"/>
    </sheetView>
  </sheetViews>
  <sheetFormatPr defaultRowHeight="15.75" x14ac:dyDescent="0.2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6" width="13.28515625" style="1" customWidth="1"/>
    <col min="7" max="7" width="13.7109375" style="1" customWidth="1"/>
    <col min="8" max="8" width="13.28515625" style="1" customWidth="1"/>
    <col min="9" max="9" width="13.7109375" style="1" customWidth="1"/>
    <col min="10" max="10" width="13.28515625" style="1" customWidth="1"/>
    <col min="11" max="11" width="13.7109375" style="1" customWidth="1"/>
    <col min="12" max="12" width="13.28515625" style="1" customWidth="1"/>
    <col min="13" max="13" width="13.7109375" style="1" customWidth="1"/>
    <col min="14" max="16384" width="9.140625" style="1"/>
  </cols>
  <sheetData>
    <row r="1" spans="1:13" s="10" customFormat="1" ht="12" x14ac:dyDescent="0.2">
      <c r="M1" s="11" t="s">
        <v>764</v>
      </c>
    </row>
    <row r="2" spans="1:13" s="10" customFormat="1" ht="24" customHeight="1" x14ac:dyDescent="0.2">
      <c r="J2" s="359" t="s">
        <v>11</v>
      </c>
      <c r="K2" s="359"/>
      <c r="L2" s="359"/>
      <c r="M2" s="359"/>
    </row>
    <row r="3" spans="1:13" s="14" customFormat="1" ht="25.5" customHeight="1" x14ac:dyDescent="0.2">
      <c r="A3" s="382" t="s">
        <v>765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</row>
    <row r="4" spans="1:13" s="14" customFormat="1" ht="11.25" customHeight="1" x14ac:dyDescent="0.2">
      <c r="A4" s="17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s="14" customFormat="1" ht="12.75" x14ac:dyDescent="0.2">
      <c r="F5" s="15" t="s">
        <v>12</v>
      </c>
      <c r="G5" s="16"/>
    </row>
    <row r="6" spans="1:13" ht="11.25" customHeight="1" x14ac:dyDescent="0.25"/>
    <row r="7" spans="1:13" s="14" customFormat="1" ht="12.75" x14ac:dyDescent="0.2">
      <c r="D7" s="15" t="s">
        <v>13</v>
      </c>
      <c r="E7" s="362"/>
      <c r="F7" s="362"/>
      <c r="G7" s="362"/>
      <c r="H7" s="362"/>
      <c r="I7" s="362"/>
      <c r="J7" s="362"/>
      <c r="K7" s="362"/>
    </row>
    <row r="8" spans="1:13" s="7" customFormat="1" ht="11.25" x14ac:dyDescent="0.2">
      <c r="E8" s="398" t="s">
        <v>14</v>
      </c>
      <c r="F8" s="398"/>
      <c r="G8" s="398"/>
      <c r="H8" s="398"/>
      <c r="I8" s="398"/>
      <c r="J8" s="398"/>
      <c r="K8" s="398"/>
    </row>
    <row r="9" spans="1:13" ht="11.25" customHeight="1" x14ac:dyDescent="0.25"/>
    <row r="10" spans="1:13" s="14" customFormat="1" ht="12.75" x14ac:dyDescent="0.2">
      <c r="F10" s="15" t="s">
        <v>15</v>
      </c>
      <c r="G10" s="16"/>
      <c r="H10" s="14" t="s">
        <v>16</v>
      </c>
    </row>
    <row r="11" spans="1:13" ht="11.25" customHeight="1" x14ac:dyDescent="0.25"/>
    <row r="12" spans="1:13" s="14" customFormat="1" ht="12.75" x14ac:dyDescent="0.2">
      <c r="E12" s="15" t="s">
        <v>17</v>
      </c>
      <c r="F12" s="364"/>
      <c r="G12" s="364"/>
      <c r="H12" s="364"/>
      <c r="I12" s="364"/>
      <c r="J12" s="364"/>
      <c r="K12" s="364"/>
    </row>
    <row r="13" spans="1:13" s="7" customFormat="1" ht="11.25" x14ac:dyDescent="0.2">
      <c r="F13" s="398" t="s">
        <v>18</v>
      </c>
      <c r="G13" s="398"/>
      <c r="H13" s="398"/>
      <c r="I13" s="398"/>
      <c r="J13" s="398"/>
      <c r="K13" s="398"/>
    </row>
    <row r="14" spans="1:13" ht="11.25" customHeight="1" x14ac:dyDescent="0.25"/>
    <row r="15" spans="1:13" s="10" customFormat="1" ht="30" customHeight="1" x14ac:dyDescent="0.2">
      <c r="A15" s="365" t="s">
        <v>21</v>
      </c>
      <c r="B15" s="365" t="s">
        <v>22</v>
      </c>
      <c r="C15" s="365" t="s">
        <v>19</v>
      </c>
      <c r="D15" s="365" t="s">
        <v>109</v>
      </c>
      <c r="E15" s="365" t="s">
        <v>110</v>
      </c>
      <c r="F15" s="371" t="s">
        <v>111</v>
      </c>
      <c r="G15" s="373"/>
      <c r="H15" s="371" t="s">
        <v>112</v>
      </c>
      <c r="I15" s="373"/>
      <c r="J15" s="380" t="s">
        <v>113</v>
      </c>
      <c r="K15" s="381"/>
      <c r="L15" s="380" t="s">
        <v>114</v>
      </c>
      <c r="M15" s="381"/>
    </row>
    <row r="16" spans="1:13" s="10" customFormat="1" ht="51" customHeight="1" x14ac:dyDescent="0.2">
      <c r="A16" s="367"/>
      <c r="B16" s="367"/>
      <c r="C16" s="367"/>
      <c r="D16" s="367"/>
      <c r="E16" s="374"/>
      <c r="F16" s="41" t="s">
        <v>115</v>
      </c>
      <c r="G16" s="41" t="s">
        <v>766</v>
      </c>
      <c r="H16" s="41" t="s">
        <v>767</v>
      </c>
      <c r="I16" s="41" t="s">
        <v>766</v>
      </c>
      <c r="J16" s="41" t="s">
        <v>767</v>
      </c>
      <c r="K16" s="41" t="s">
        <v>766</v>
      </c>
      <c r="L16" s="41" t="s">
        <v>767</v>
      </c>
      <c r="M16" s="41" t="s">
        <v>766</v>
      </c>
    </row>
    <row r="17" spans="1:13" s="10" customFormat="1" ht="12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9">
        <v>13</v>
      </c>
    </row>
    <row r="18" spans="1:13" s="10" customFormat="1" ht="12" x14ac:dyDescent="0.2">
      <c r="A18" s="20"/>
      <c r="B18" s="21"/>
      <c r="C18" s="19"/>
      <c r="D18" s="21"/>
      <c r="E18" s="21"/>
      <c r="F18" s="19"/>
      <c r="G18" s="19"/>
      <c r="H18" s="19"/>
      <c r="I18" s="19"/>
      <c r="J18" s="19"/>
      <c r="K18" s="19"/>
      <c r="L18" s="19"/>
      <c r="M18" s="19"/>
    </row>
    <row r="19" spans="1:13" s="10" customFormat="1" ht="12" x14ac:dyDescent="0.2">
      <c r="A19" s="20"/>
      <c r="B19" s="21"/>
      <c r="C19" s="19"/>
      <c r="D19" s="21"/>
      <c r="E19" s="21"/>
      <c r="F19" s="19"/>
      <c r="G19" s="19"/>
      <c r="H19" s="19"/>
      <c r="I19" s="19"/>
      <c r="J19" s="19"/>
      <c r="K19" s="19"/>
      <c r="L19" s="19"/>
      <c r="M19" s="19"/>
    </row>
    <row r="20" spans="1:13" s="10" customFormat="1" ht="12" x14ac:dyDescent="0.2">
      <c r="A20" s="20"/>
      <c r="B20" s="21"/>
      <c r="C20" s="19"/>
      <c r="D20" s="21"/>
      <c r="E20" s="21"/>
      <c r="F20" s="19"/>
      <c r="G20" s="19"/>
      <c r="H20" s="19"/>
      <c r="I20" s="19"/>
      <c r="J20" s="19"/>
      <c r="K20" s="19"/>
      <c r="L20" s="19"/>
      <c r="M20" s="19"/>
    </row>
    <row r="21" spans="1:13" ht="9.9499999999999993" customHeight="1" x14ac:dyDescent="0.25"/>
    <row r="22" spans="1:13" s="10" customFormat="1" ht="12" x14ac:dyDescent="0.2">
      <c r="A22" s="10" t="s">
        <v>119</v>
      </c>
    </row>
    <row r="23" spans="1:13" s="10" customFormat="1" ht="12" x14ac:dyDescent="0.2">
      <c r="A23" s="10" t="s">
        <v>120</v>
      </c>
    </row>
  </sheetData>
  <mergeCells count="15">
    <mergeCell ref="F13:K13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ECFF"/>
    <pageSetUpPr fitToPage="1"/>
  </sheetPr>
  <dimension ref="A1:Q456"/>
  <sheetViews>
    <sheetView view="pageBreakPreview" topLeftCell="A28" zoomScaleNormal="100" zoomScaleSheetLayoutView="100" zoomScalePageLayoutView="30" workbookViewId="0">
      <selection activeCell="N401" sqref="N401"/>
    </sheetView>
  </sheetViews>
  <sheetFormatPr defaultRowHeight="15.75" outlineLevelRow="3" x14ac:dyDescent="0.25"/>
  <cols>
    <col min="1" max="1" width="9.5703125" style="161" customWidth="1"/>
    <col min="2" max="2" width="11.28515625" style="161" customWidth="1"/>
    <col min="3" max="3" width="10.7109375" style="161" customWidth="1"/>
    <col min="4" max="5" width="9.140625" style="161" customWidth="1"/>
    <col min="6" max="6" width="15.42578125" style="161" customWidth="1"/>
    <col min="7" max="7" width="9.140625" style="161" customWidth="1"/>
    <col min="8" max="8" width="7.140625" style="161" customWidth="1"/>
    <col min="9" max="9" width="10.42578125" style="161" customWidth="1"/>
    <col min="10" max="10" width="9.42578125" style="161" customWidth="1"/>
    <col min="11" max="11" width="13.42578125" style="161" customWidth="1"/>
    <col min="12" max="12" width="9.42578125" style="162" customWidth="1"/>
    <col min="13" max="13" width="10.28515625" style="161" customWidth="1"/>
    <col min="14" max="14" width="29" style="161" customWidth="1"/>
    <col min="15" max="16384" width="9.140625" style="161"/>
  </cols>
  <sheetData>
    <row r="1" spans="1:17" s="157" customFormat="1" ht="12" x14ac:dyDescent="0.2">
      <c r="L1" s="158"/>
      <c r="N1" s="159" t="s">
        <v>768</v>
      </c>
    </row>
    <row r="2" spans="1:17" s="157" customFormat="1" ht="24" customHeight="1" outlineLevel="1" x14ac:dyDescent="0.2">
      <c r="L2" s="160"/>
      <c r="M2" s="721" t="s">
        <v>11</v>
      </c>
      <c r="N2" s="721"/>
    </row>
    <row r="3" spans="1:17" ht="5.25" customHeight="1" outlineLevel="1" x14ac:dyDescent="0.25"/>
    <row r="4" spans="1:17" outlineLevel="1" x14ac:dyDescent="0.25">
      <c r="A4" s="722" t="s">
        <v>769</v>
      </c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</row>
    <row r="5" spans="1:17" ht="7.5" customHeight="1" outlineLevel="1" x14ac:dyDescent="0.25"/>
    <row r="6" spans="1:17" s="163" customFormat="1" ht="15" outlineLevel="1" x14ac:dyDescent="0.25">
      <c r="A6" s="163" t="s">
        <v>123</v>
      </c>
      <c r="D6" s="723" t="s">
        <v>906</v>
      </c>
      <c r="E6" s="723"/>
      <c r="F6" s="723"/>
      <c r="G6" s="723"/>
      <c r="L6" s="164"/>
    </row>
    <row r="7" spans="1:17" s="165" customFormat="1" ht="11.25" outlineLevel="1" x14ac:dyDescent="0.2">
      <c r="D7" s="724" t="s">
        <v>14</v>
      </c>
      <c r="E7" s="724"/>
      <c r="F7" s="724"/>
      <c r="G7" s="724"/>
      <c r="L7" s="166"/>
    </row>
    <row r="8" spans="1:17" ht="3.95" customHeight="1" outlineLevel="1" x14ac:dyDescent="0.25"/>
    <row r="9" spans="1:17" s="163" customFormat="1" ht="15" outlineLevel="1" x14ac:dyDescent="0.25">
      <c r="D9" s="167" t="s">
        <v>124</v>
      </c>
      <c r="E9" s="723" t="s">
        <v>918</v>
      </c>
      <c r="F9" s="723"/>
      <c r="G9" s="723"/>
      <c r="H9" s="723"/>
      <c r="L9" s="164"/>
    </row>
    <row r="10" spans="1:17" ht="3.95" customHeight="1" outlineLevel="1" x14ac:dyDescent="0.25"/>
    <row r="11" spans="1:17" s="163" customFormat="1" ht="15" outlineLevel="1" x14ac:dyDescent="0.25">
      <c r="G11" s="167" t="s">
        <v>125</v>
      </c>
      <c r="H11" s="168" t="s">
        <v>957</v>
      </c>
      <c r="I11" s="163" t="s">
        <v>16</v>
      </c>
      <c r="L11" s="164"/>
    </row>
    <row r="12" spans="1:17" ht="14.25" customHeight="1" outlineLevel="1" x14ac:dyDescent="0.25"/>
    <row r="13" spans="1:17" s="163" customFormat="1" ht="15" customHeight="1" outlineLevel="1" x14ac:dyDescent="0.25">
      <c r="A13" s="163" t="s">
        <v>126</v>
      </c>
      <c r="H13" s="169"/>
      <c r="I13" s="725" t="s">
        <v>920</v>
      </c>
      <c r="J13" s="725"/>
      <c r="K13" s="725"/>
      <c r="L13" s="725"/>
      <c r="M13" s="725"/>
      <c r="N13" s="725"/>
      <c r="O13" s="170"/>
      <c r="P13" s="170"/>
      <c r="Q13" s="170"/>
    </row>
    <row r="14" spans="1:17" s="165" customFormat="1" ht="11.25" outlineLevel="1" x14ac:dyDescent="0.2">
      <c r="A14" s="171" t="s">
        <v>18</v>
      </c>
      <c r="L14" s="166"/>
    </row>
    <row r="15" spans="1:17" ht="5.25" customHeight="1" x14ac:dyDescent="0.25"/>
    <row r="16" spans="1:17" s="163" customFormat="1" thickBot="1" x14ac:dyDescent="0.3">
      <c r="A16" s="719" t="s">
        <v>127</v>
      </c>
      <c r="B16" s="719"/>
      <c r="C16" s="719"/>
      <c r="D16" s="719"/>
      <c r="E16" s="719"/>
      <c r="F16" s="719"/>
      <c r="G16" s="719"/>
      <c r="H16" s="719"/>
      <c r="I16" s="719"/>
      <c r="J16" s="719"/>
      <c r="K16" s="719"/>
      <c r="L16" s="719"/>
      <c r="M16" s="719"/>
      <c r="N16" s="719"/>
    </row>
    <row r="17" spans="1:14" s="157" customFormat="1" ht="42" customHeight="1" x14ac:dyDescent="0.2">
      <c r="A17" s="649" t="s">
        <v>128</v>
      </c>
      <c r="B17" s="651" t="s">
        <v>129</v>
      </c>
      <c r="C17" s="652"/>
      <c r="D17" s="652"/>
      <c r="E17" s="652"/>
      <c r="F17" s="652"/>
      <c r="G17" s="652"/>
      <c r="H17" s="653"/>
      <c r="I17" s="657" t="s">
        <v>130</v>
      </c>
      <c r="J17" s="720" t="s">
        <v>1063</v>
      </c>
      <c r="K17" s="662"/>
      <c r="L17" s="661" t="s">
        <v>770</v>
      </c>
      <c r="M17" s="662"/>
      <c r="N17" s="663" t="s">
        <v>771</v>
      </c>
    </row>
    <row r="18" spans="1:14" s="157" customFormat="1" ht="24" x14ac:dyDescent="0.2">
      <c r="A18" s="650"/>
      <c r="B18" s="654"/>
      <c r="C18" s="655"/>
      <c r="D18" s="655"/>
      <c r="E18" s="655"/>
      <c r="F18" s="655"/>
      <c r="G18" s="655"/>
      <c r="H18" s="656"/>
      <c r="I18" s="658"/>
      <c r="J18" s="172" t="s">
        <v>0</v>
      </c>
      <c r="K18" s="173" t="s">
        <v>5</v>
      </c>
      <c r="L18" s="174" t="s">
        <v>133</v>
      </c>
      <c r="M18" s="175" t="s">
        <v>134</v>
      </c>
      <c r="N18" s="658"/>
    </row>
    <row r="19" spans="1:14" s="165" customFormat="1" ht="12.75" thickBot="1" x14ac:dyDescent="0.25">
      <c r="A19" s="176">
        <v>1</v>
      </c>
      <c r="B19" s="726">
        <v>2</v>
      </c>
      <c r="C19" s="727"/>
      <c r="D19" s="727"/>
      <c r="E19" s="727"/>
      <c r="F19" s="727"/>
      <c r="G19" s="727"/>
      <c r="H19" s="728"/>
      <c r="I19" s="177">
        <v>3</v>
      </c>
      <c r="J19" s="178">
        <v>4</v>
      </c>
      <c r="K19" s="179">
        <v>5</v>
      </c>
      <c r="L19" s="179">
        <v>6</v>
      </c>
      <c r="M19" s="179">
        <v>7</v>
      </c>
      <c r="N19" s="180">
        <v>8</v>
      </c>
    </row>
    <row r="20" spans="1:14" ht="16.5" thickBot="1" x14ac:dyDescent="0.3">
      <c r="A20" s="729" t="s">
        <v>135</v>
      </c>
      <c r="B20" s="730"/>
      <c r="C20" s="730"/>
      <c r="D20" s="730"/>
      <c r="E20" s="730"/>
      <c r="F20" s="730"/>
      <c r="G20" s="730"/>
      <c r="H20" s="730"/>
      <c r="I20" s="730"/>
      <c r="J20" s="731"/>
      <c r="K20" s="731"/>
      <c r="L20" s="731"/>
      <c r="M20" s="731"/>
      <c r="N20" s="732"/>
    </row>
    <row r="21" spans="1:14" s="157" customFormat="1" ht="12" outlineLevel="1" x14ac:dyDescent="0.2">
      <c r="A21" s="181" t="s">
        <v>136</v>
      </c>
      <c r="B21" s="733" t="s">
        <v>137</v>
      </c>
      <c r="C21" s="734"/>
      <c r="D21" s="734"/>
      <c r="E21" s="734"/>
      <c r="F21" s="734"/>
      <c r="G21" s="734"/>
      <c r="H21" s="735"/>
      <c r="I21" s="182" t="s">
        <v>138</v>
      </c>
      <c r="J21" s="183">
        <f>J22+SUM(J26:J32)+J35</f>
        <v>540.33079309999994</v>
      </c>
      <c r="K21" s="184">
        <f>K22+SUM(K26:K32)+K35</f>
        <v>541.60817218</v>
      </c>
      <c r="L21" s="185">
        <f>L22+SUM(L26:L32)+L35</f>
        <v>1.2773790800000153</v>
      </c>
      <c r="M21" s="186"/>
      <c r="N21" s="187"/>
    </row>
    <row r="22" spans="1:14" s="157" customFormat="1" ht="12" outlineLevel="2" x14ac:dyDescent="0.2">
      <c r="A22" s="188" t="s">
        <v>139</v>
      </c>
      <c r="B22" s="589" t="s">
        <v>140</v>
      </c>
      <c r="C22" s="590"/>
      <c r="D22" s="590"/>
      <c r="E22" s="590"/>
      <c r="F22" s="590"/>
      <c r="G22" s="590"/>
      <c r="H22" s="591"/>
      <c r="I22" s="189" t="s">
        <v>138</v>
      </c>
      <c r="J22" s="190"/>
      <c r="K22" s="191"/>
      <c r="L22" s="192"/>
      <c r="M22" s="193" t="str">
        <f t="shared" ref="M22:M86" si="0">IFERROR(L22/J22,"")</f>
        <v/>
      </c>
      <c r="N22" s="194"/>
    </row>
    <row r="23" spans="1:14" s="157" customFormat="1" ht="12" outlineLevel="3" x14ac:dyDescent="0.2">
      <c r="A23" s="195" t="s">
        <v>141</v>
      </c>
      <c r="B23" s="713" t="s">
        <v>142</v>
      </c>
      <c r="C23" s="714"/>
      <c r="D23" s="714"/>
      <c r="E23" s="714"/>
      <c r="F23" s="714"/>
      <c r="G23" s="714"/>
      <c r="H23" s="715"/>
      <c r="I23" s="196" t="s">
        <v>138</v>
      </c>
      <c r="J23" s="197"/>
      <c r="K23" s="198"/>
      <c r="L23" s="199"/>
      <c r="M23" s="200" t="str">
        <f t="shared" si="0"/>
        <v/>
      </c>
      <c r="N23" s="201"/>
    </row>
    <row r="24" spans="1:14" s="157" customFormat="1" ht="12" outlineLevel="3" x14ac:dyDescent="0.2">
      <c r="A24" s="202" t="s">
        <v>143</v>
      </c>
      <c r="B24" s="716" t="s">
        <v>144</v>
      </c>
      <c r="C24" s="717"/>
      <c r="D24" s="717"/>
      <c r="E24" s="717"/>
      <c r="F24" s="717"/>
      <c r="G24" s="717"/>
      <c r="H24" s="718"/>
      <c r="I24" s="203" t="s">
        <v>138</v>
      </c>
      <c r="J24" s="204"/>
      <c r="K24" s="205"/>
      <c r="L24" s="206"/>
      <c r="M24" s="207" t="str">
        <f t="shared" si="0"/>
        <v/>
      </c>
      <c r="N24" s="208"/>
    </row>
    <row r="25" spans="1:14" s="157" customFormat="1" ht="12" outlineLevel="3" x14ac:dyDescent="0.2">
      <c r="A25" s="209" t="s">
        <v>145</v>
      </c>
      <c r="B25" s="710" t="s">
        <v>146</v>
      </c>
      <c r="C25" s="711"/>
      <c r="D25" s="711"/>
      <c r="E25" s="711"/>
      <c r="F25" s="711"/>
      <c r="G25" s="711"/>
      <c r="H25" s="712"/>
      <c r="I25" s="210" t="s">
        <v>138</v>
      </c>
      <c r="J25" s="211"/>
      <c r="K25" s="212"/>
      <c r="L25" s="213"/>
      <c r="M25" s="214" t="str">
        <f t="shared" si="0"/>
        <v/>
      </c>
      <c r="N25" s="215"/>
    </row>
    <row r="26" spans="1:14" s="157" customFormat="1" ht="12" outlineLevel="2" x14ac:dyDescent="0.2">
      <c r="A26" s="188" t="s">
        <v>147</v>
      </c>
      <c r="B26" s="589" t="s">
        <v>148</v>
      </c>
      <c r="C26" s="590"/>
      <c r="D26" s="590"/>
      <c r="E26" s="590"/>
      <c r="F26" s="590"/>
      <c r="G26" s="590"/>
      <c r="H26" s="591"/>
      <c r="I26" s="189" t="s">
        <v>138</v>
      </c>
      <c r="J26" s="190"/>
      <c r="K26" s="191"/>
      <c r="L26" s="192"/>
      <c r="M26" s="193" t="str">
        <f t="shared" si="0"/>
        <v/>
      </c>
      <c r="N26" s="194"/>
    </row>
    <row r="27" spans="1:14" s="157" customFormat="1" ht="12" outlineLevel="2" x14ac:dyDescent="0.2">
      <c r="A27" s="188" t="s">
        <v>149</v>
      </c>
      <c r="B27" s="589" t="s">
        <v>150</v>
      </c>
      <c r="C27" s="590"/>
      <c r="D27" s="590"/>
      <c r="E27" s="590"/>
      <c r="F27" s="590"/>
      <c r="G27" s="590"/>
      <c r="H27" s="591"/>
      <c r="I27" s="189" t="s">
        <v>138</v>
      </c>
      <c r="J27" s="190">
        <v>491.82396679999999</v>
      </c>
      <c r="K27" s="191">
        <v>498.49332770000001</v>
      </c>
      <c r="L27" s="192">
        <f t="shared" ref="L27:L78" si="1">K27-J27</f>
        <v>6.6693609000000151</v>
      </c>
      <c r="M27" s="193">
        <f t="shared" si="0"/>
        <v>1.3560463397897215E-2</v>
      </c>
      <c r="N27" s="194"/>
    </row>
    <row r="28" spans="1:14" s="157" customFormat="1" ht="12" outlineLevel="2" x14ac:dyDescent="0.2">
      <c r="A28" s="188" t="s">
        <v>151</v>
      </c>
      <c r="B28" s="589" t="s">
        <v>152</v>
      </c>
      <c r="C28" s="590"/>
      <c r="D28" s="590"/>
      <c r="E28" s="590"/>
      <c r="F28" s="590"/>
      <c r="G28" s="590"/>
      <c r="H28" s="591"/>
      <c r="I28" s="189" t="s">
        <v>138</v>
      </c>
      <c r="J28" s="190"/>
      <c r="K28" s="191"/>
      <c r="L28" s="192"/>
      <c r="M28" s="193" t="str">
        <f t="shared" ref="M28:M29" si="2">IFERROR(L28/J28,"")</f>
        <v/>
      </c>
      <c r="N28" s="194"/>
    </row>
    <row r="29" spans="1:14" s="157" customFormat="1" ht="12" outlineLevel="2" x14ac:dyDescent="0.2">
      <c r="A29" s="188" t="s">
        <v>153</v>
      </c>
      <c r="B29" s="589" t="s">
        <v>154</v>
      </c>
      <c r="C29" s="590"/>
      <c r="D29" s="590"/>
      <c r="E29" s="590"/>
      <c r="F29" s="590"/>
      <c r="G29" s="590"/>
      <c r="H29" s="591"/>
      <c r="I29" s="189" t="s">
        <v>138</v>
      </c>
      <c r="J29" s="190">
        <v>3.0648263</v>
      </c>
      <c r="K29" s="191">
        <v>8.2254921700000008</v>
      </c>
      <c r="L29" s="192">
        <f t="shared" ref="L29" si="3">K29-J29</f>
        <v>5.1606658700000008</v>
      </c>
      <c r="M29" s="193">
        <f t="shared" si="2"/>
        <v>1.6838363303003503</v>
      </c>
      <c r="N29" s="194"/>
    </row>
    <row r="30" spans="1:14" s="157" customFormat="1" ht="12" outlineLevel="2" x14ac:dyDescent="0.2">
      <c r="A30" s="188" t="s">
        <v>155</v>
      </c>
      <c r="B30" s="589" t="s">
        <v>156</v>
      </c>
      <c r="C30" s="590"/>
      <c r="D30" s="590"/>
      <c r="E30" s="590"/>
      <c r="F30" s="590"/>
      <c r="G30" s="590"/>
      <c r="H30" s="591"/>
      <c r="I30" s="189" t="s">
        <v>138</v>
      </c>
      <c r="J30" s="190"/>
      <c r="K30" s="191"/>
      <c r="L30" s="192"/>
      <c r="M30" s="193" t="str">
        <f t="shared" si="0"/>
        <v/>
      </c>
      <c r="N30" s="194"/>
    </row>
    <row r="31" spans="1:14" s="157" customFormat="1" ht="12" outlineLevel="2" x14ac:dyDescent="0.2">
      <c r="A31" s="188" t="s">
        <v>157</v>
      </c>
      <c r="B31" s="589" t="s">
        <v>158</v>
      </c>
      <c r="C31" s="590"/>
      <c r="D31" s="590"/>
      <c r="E31" s="590"/>
      <c r="F31" s="590"/>
      <c r="G31" s="590"/>
      <c r="H31" s="591"/>
      <c r="I31" s="189" t="s">
        <v>138</v>
      </c>
      <c r="J31" s="190"/>
      <c r="K31" s="191"/>
      <c r="L31" s="192"/>
      <c r="M31" s="193" t="str">
        <f t="shared" si="0"/>
        <v/>
      </c>
      <c r="N31" s="194"/>
    </row>
    <row r="32" spans="1:14" s="157" customFormat="1" ht="12" outlineLevel="2" x14ac:dyDescent="0.2">
      <c r="A32" s="188" t="s">
        <v>159</v>
      </c>
      <c r="B32" s="571" t="s">
        <v>160</v>
      </c>
      <c r="C32" s="572"/>
      <c r="D32" s="572"/>
      <c r="E32" s="572"/>
      <c r="F32" s="572"/>
      <c r="G32" s="572"/>
      <c r="H32" s="573"/>
      <c r="I32" s="189" t="s">
        <v>138</v>
      </c>
      <c r="J32" s="216">
        <f>SUM(J33:J34)</f>
        <v>0</v>
      </c>
      <c r="K32" s="191">
        <f>SUM(K33:K34)</f>
        <v>0</v>
      </c>
      <c r="L32" s="192"/>
      <c r="M32" s="193" t="str">
        <f t="shared" si="0"/>
        <v/>
      </c>
      <c r="N32" s="194"/>
    </row>
    <row r="33" spans="1:14" s="157" customFormat="1" ht="12" outlineLevel="3" x14ac:dyDescent="0.2">
      <c r="A33" s="195" t="s">
        <v>161</v>
      </c>
      <c r="B33" s="574" t="s">
        <v>162</v>
      </c>
      <c r="C33" s="575"/>
      <c r="D33" s="575"/>
      <c r="E33" s="575"/>
      <c r="F33" s="575"/>
      <c r="G33" s="575"/>
      <c r="H33" s="576"/>
      <c r="I33" s="196" t="s">
        <v>138</v>
      </c>
      <c r="J33" s="197"/>
      <c r="K33" s="198"/>
      <c r="L33" s="199"/>
      <c r="M33" s="200" t="str">
        <f t="shared" si="0"/>
        <v/>
      </c>
      <c r="N33" s="201"/>
    </row>
    <row r="34" spans="1:14" s="157" customFormat="1" ht="12" outlineLevel="3" x14ac:dyDescent="0.2">
      <c r="A34" s="209" t="s">
        <v>163</v>
      </c>
      <c r="B34" s="580" t="s">
        <v>164</v>
      </c>
      <c r="C34" s="581"/>
      <c r="D34" s="581"/>
      <c r="E34" s="581"/>
      <c r="F34" s="581"/>
      <c r="G34" s="581"/>
      <c r="H34" s="582"/>
      <c r="I34" s="210" t="s">
        <v>138</v>
      </c>
      <c r="J34" s="211"/>
      <c r="K34" s="212"/>
      <c r="L34" s="213"/>
      <c r="M34" s="214" t="str">
        <f t="shared" si="0"/>
        <v/>
      </c>
      <c r="N34" s="215"/>
    </row>
    <row r="35" spans="1:14" s="157" customFormat="1" ht="12" outlineLevel="2" x14ac:dyDescent="0.2">
      <c r="A35" s="188" t="s">
        <v>165</v>
      </c>
      <c r="B35" s="703" t="s">
        <v>166</v>
      </c>
      <c r="C35" s="704"/>
      <c r="D35" s="704"/>
      <c r="E35" s="704"/>
      <c r="F35" s="704"/>
      <c r="G35" s="704"/>
      <c r="H35" s="705"/>
      <c r="I35" s="217" t="s">
        <v>138</v>
      </c>
      <c r="J35" s="190">
        <v>45.442</v>
      </c>
      <c r="K35" s="191">
        <v>34.88935231</v>
      </c>
      <c r="L35" s="192">
        <f t="shared" si="1"/>
        <v>-10.552647690000001</v>
      </c>
      <c r="M35" s="193">
        <f t="shared" si="0"/>
        <v>-0.23222234254654286</v>
      </c>
      <c r="N35" s="194"/>
    </row>
    <row r="36" spans="1:14" s="157" customFormat="1" ht="12" outlineLevel="1" x14ac:dyDescent="0.2">
      <c r="A36" s="188" t="s">
        <v>167</v>
      </c>
      <c r="B36" s="709" t="s">
        <v>168</v>
      </c>
      <c r="C36" s="709"/>
      <c r="D36" s="709"/>
      <c r="E36" s="709"/>
      <c r="F36" s="709"/>
      <c r="G36" s="709"/>
      <c r="H36" s="709"/>
      <c r="I36" s="189" t="s">
        <v>138</v>
      </c>
      <c r="J36" s="347">
        <f>J37+SUM(J41:J47,J50)</f>
        <v>382.08299999999997</v>
      </c>
      <c r="K36" s="346">
        <f>K37+SUM(K41:K47,K50)</f>
        <v>302.33600000000001</v>
      </c>
      <c r="L36" s="192">
        <f>L37+SUM(L41:L47,L50)</f>
        <v>-82.172000000000011</v>
      </c>
      <c r="M36" s="193">
        <f t="shared" si="0"/>
        <v>-0.21506321924817387</v>
      </c>
      <c r="N36" s="194"/>
    </row>
    <row r="37" spans="1:14" s="157" customFormat="1" ht="12" outlineLevel="1" x14ac:dyDescent="0.2">
      <c r="A37" s="188" t="s">
        <v>169</v>
      </c>
      <c r="B37" s="589" t="s">
        <v>140</v>
      </c>
      <c r="C37" s="590"/>
      <c r="D37" s="590"/>
      <c r="E37" s="590"/>
      <c r="F37" s="590"/>
      <c r="G37" s="590"/>
      <c r="H37" s="591"/>
      <c r="I37" s="189" t="s">
        <v>138</v>
      </c>
      <c r="J37" s="347"/>
      <c r="K37" s="346"/>
      <c r="L37" s="192"/>
      <c r="M37" s="193" t="str">
        <f t="shared" si="0"/>
        <v/>
      </c>
      <c r="N37" s="194"/>
    </row>
    <row r="38" spans="1:14" s="157" customFormat="1" ht="12" outlineLevel="2" x14ac:dyDescent="0.2">
      <c r="A38" s="195" t="s">
        <v>170</v>
      </c>
      <c r="B38" s="679" t="s">
        <v>142</v>
      </c>
      <c r="C38" s="680"/>
      <c r="D38" s="680"/>
      <c r="E38" s="680"/>
      <c r="F38" s="680"/>
      <c r="G38" s="680"/>
      <c r="H38" s="681"/>
      <c r="I38" s="196" t="s">
        <v>138</v>
      </c>
      <c r="J38" s="348"/>
      <c r="K38" s="349"/>
      <c r="L38" s="199"/>
      <c r="M38" s="200" t="str">
        <f t="shared" si="0"/>
        <v/>
      </c>
      <c r="N38" s="201"/>
    </row>
    <row r="39" spans="1:14" s="157" customFormat="1" ht="12" outlineLevel="2" x14ac:dyDescent="0.2">
      <c r="A39" s="202" t="s">
        <v>171</v>
      </c>
      <c r="B39" s="577" t="s">
        <v>144</v>
      </c>
      <c r="C39" s="578"/>
      <c r="D39" s="578"/>
      <c r="E39" s="578"/>
      <c r="F39" s="578"/>
      <c r="G39" s="578"/>
      <c r="H39" s="579"/>
      <c r="I39" s="203" t="s">
        <v>138</v>
      </c>
      <c r="J39" s="350"/>
      <c r="K39" s="351"/>
      <c r="L39" s="206"/>
      <c r="M39" s="207" t="str">
        <f t="shared" si="0"/>
        <v/>
      </c>
      <c r="N39" s="208"/>
    </row>
    <row r="40" spans="1:14" s="157" customFormat="1" ht="12" outlineLevel="2" x14ac:dyDescent="0.2">
      <c r="A40" s="209" t="s">
        <v>172</v>
      </c>
      <c r="B40" s="676" t="s">
        <v>146</v>
      </c>
      <c r="C40" s="677"/>
      <c r="D40" s="677"/>
      <c r="E40" s="677"/>
      <c r="F40" s="677"/>
      <c r="G40" s="677"/>
      <c r="H40" s="678"/>
      <c r="I40" s="210" t="s">
        <v>138</v>
      </c>
      <c r="J40" s="352"/>
      <c r="K40" s="353"/>
      <c r="L40" s="213"/>
      <c r="M40" s="214" t="str">
        <f t="shared" si="0"/>
        <v/>
      </c>
      <c r="N40" s="215"/>
    </row>
    <row r="41" spans="1:14" s="157" customFormat="1" ht="12" outlineLevel="1" x14ac:dyDescent="0.2">
      <c r="A41" s="188" t="s">
        <v>173</v>
      </c>
      <c r="B41" s="589" t="s">
        <v>148</v>
      </c>
      <c r="C41" s="590"/>
      <c r="D41" s="590"/>
      <c r="E41" s="590"/>
      <c r="F41" s="590"/>
      <c r="G41" s="590"/>
      <c r="H41" s="591"/>
      <c r="I41" s="189" t="s">
        <v>138</v>
      </c>
      <c r="J41" s="347"/>
      <c r="K41" s="346"/>
      <c r="L41" s="192"/>
      <c r="M41" s="193" t="str">
        <f t="shared" si="0"/>
        <v/>
      </c>
      <c r="N41" s="194"/>
    </row>
    <row r="42" spans="1:14" s="157" customFormat="1" ht="12" outlineLevel="1" x14ac:dyDescent="0.2">
      <c r="A42" s="188" t="s">
        <v>174</v>
      </c>
      <c r="B42" s="589" t="s">
        <v>150</v>
      </c>
      <c r="C42" s="590"/>
      <c r="D42" s="590"/>
      <c r="E42" s="590"/>
      <c r="F42" s="590"/>
      <c r="G42" s="590"/>
      <c r="H42" s="591"/>
      <c r="I42" s="189" t="s">
        <v>138</v>
      </c>
      <c r="J42" s="347">
        <v>347.78199999999998</v>
      </c>
      <c r="K42" s="346">
        <v>278.26799999999997</v>
      </c>
      <c r="L42" s="192">
        <f t="shared" si="1"/>
        <v>-69.51400000000001</v>
      </c>
      <c r="M42" s="193">
        <f t="shared" si="0"/>
        <v>-0.19987808454721639</v>
      </c>
      <c r="N42" s="194"/>
    </row>
    <row r="43" spans="1:14" s="157" customFormat="1" ht="12" outlineLevel="1" x14ac:dyDescent="0.2">
      <c r="A43" s="188" t="s">
        <v>175</v>
      </c>
      <c r="B43" s="589" t="s">
        <v>152</v>
      </c>
      <c r="C43" s="590"/>
      <c r="D43" s="590"/>
      <c r="E43" s="590"/>
      <c r="F43" s="590"/>
      <c r="G43" s="590"/>
      <c r="H43" s="591"/>
      <c r="I43" s="189" t="s">
        <v>138</v>
      </c>
      <c r="J43" s="347"/>
      <c r="K43" s="346"/>
      <c r="L43" s="192"/>
      <c r="M43" s="193" t="str">
        <f t="shared" si="0"/>
        <v/>
      </c>
      <c r="N43" s="194"/>
    </row>
    <row r="44" spans="1:14" s="157" customFormat="1" ht="12" outlineLevel="1" x14ac:dyDescent="0.2">
      <c r="A44" s="188" t="s">
        <v>176</v>
      </c>
      <c r="B44" s="589" t="s">
        <v>154</v>
      </c>
      <c r="C44" s="590"/>
      <c r="D44" s="590"/>
      <c r="E44" s="590"/>
      <c r="F44" s="590"/>
      <c r="G44" s="590"/>
      <c r="H44" s="591"/>
      <c r="I44" s="189" t="s">
        <v>138</v>
      </c>
      <c r="J44" s="354">
        <v>2.1669999999999998</v>
      </c>
      <c r="K44" s="346">
        <v>4.5919999999999996</v>
      </c>
      <c r="L44" s="192"/>
      <c r="M44" s="193"/>
      <c r="N44" s="194"/>
    </row>
    <row r="45" spans="1:14" s="157" customFormat="1" ht="12" outlineLevel="1" x14ac:dyDescent="0.2">
      <c r="A45" s="188" t="s">
        <v>177</v>
      </c>
      <c r="B45" s="589" t="s">
        <v>156</v>
      </c>
      <c r="C45" s="590"/>
      <c r="D45" s="590"/>
      <c r="E45" s="590"/>
      <c r="F45" s="590"/>
      <c r="G45" s="590"/>
      <c r="H45" s="591"/>
      <c r="I45" s="189" t="s">
        <v>138</v>
      </c>
      <c r="J45" s="347"/>
      <c r="K45" s="346"/>
      <c r="L45" s="192"/>
      <c r="M45" s="193" t="str">
        <f t="shared" si="0"/>
        <v/>
      </c>
      <c r="N45" s="194"/>
    </row>
    <row r="46" spans="1:14" s="157" customFormat="1" ht="12" outlineLevel="1" x14ac:dyDescent="0.2">
      <c r="A46" s="188" t="s">
        <v>178</v>
      </c>
      <c r="B46" s="589" t="s">
        <v>158</v>
      </c>
      <c r="C46" s="590"/>
      <c r="D46" s="590"/>
      <c r="E46" s="590"/>
      <c r="F46" s="590"/>
      <c r="G46" s="590"/>
      <c r="H46" s="591"/>
      <c r="I46" s="189" t="s">
        <v>138</v>
      </c>
      <c r="J46" s="347"/>
      <c r="K46" s="346"/>
      <c r="L46" s="192"/>
      <c r="M46" s="193" t="str">
        <f t="shared" si="0"/>
        <v/>
      </c>
      <c r="N46" s="194"/>
    </row>
    <row r="47" spans="1:14" s="157" customFormat="1" ht="12" outlineLevel="1" x14ac:dyDescent="0.2">
      <c r="A47" s="188" t="s">
        <v>179</v>
      </c>
      <c r="B47" s="571" t="s">
        <v>160</v>
      </c>
      <c r="C47" s="572"/>
      <c r="D47" s="572"/>
      <c r="E47" s="572"/>
      <c r="F47" s="572"/>
      <c r="G47" s="572"/>
      <c r="H47" s="573"/>
      <c r="I47" s="189" t="s">
        <v>138</v>
      </c>
      <c r="J47" s="347"/>
      <c r="K47" s="346"/>
      <c r="L47" s="192"/>
      <c r="M47" s="193" t="str">
        <f t="shared" si="0"/>
        <v/>
      </c>
      <c r="N47" s="194"/>
    </row>
    <row r="48" spans="1:14" s="157" customFormat="1" ht="12" outlineLevel="2" x14ac:dyDescent="0.2">
      <c r="A48" s="195" t="s">
        <v>180</v>
      </c>
      <c r="B48" s="574" t="s">
        <v>162</v>
      </c>
      <c r="C48" s="575"/>
      <c r="D48" s="575"/>
      <c r="E48" s="575"/>
      <c r="F48" s="575"/>
      <c r="G48" s="575"/>
      <c r="H48" s="576"/>
      <c r="I48" s="196" t="s">
        <v>138</v>
      </c>
      <c r="J48" s="348"/>
      <c r="K48" s="349"/>
      <c r="L48" s="199"/>
      <c r="M48" s="200" t="str">
        <f t="shared" si="0"/>
        <v/>
      </c>
      <c r="N48" s="201"/>
    </row>
    <row r="49" spans="1:14" s="157" customFormat="1" ht="12" outlineLevel="2" x14ac:dyDescent="0.2">
      <c r="A49" s="209" t="s">
        <v>181</v>
      </c>
      <c r="B49" s="580" t="s">
        <v>164</v>
      </c>
      <c r="C49" s="581"/>
      <c r="D49" s="581"/>
      <c r="E49" s="581"/>
      <c r="F49" s="581"/>
      <c r="G49" s="581"/>
      <c r="H49" s="582"/>
      <c r="I49" s="210" t="s">
        <v>138</v>
      </c>
      <c r="J49" s="352"/>
      <c r="K49" s="353"/>
      <c r="L49" s="213"/>
      <c r="M49" s="214" t="str">
        <f t="shared" si="0"/>
        <v/>
      </c>
      <c r="N49" s="215"/>
    </row>
    <row r="50" spans="1:14" s="157" customFormat="1" ht="12" outlineLevel="1" x14ac:dyDescent="0.2">
      <c r="A50" s="188" t="s">
        <v>182</v>
      </c>
      <c r="B50" s="589" t="s">
        <v>166</v>
      </c>
      <c r="C50" s="590"/>
      <c r="D50" s="590"/>
      <c r="E50" s="590"/>
      <c r="F50" s="590"/>
      <c r="G50" s="590"/>
      <c r="H50" s="591"/>
      <c r="I50" s="189" t="s">
        <v>138</v>
      </c>
      <c r="J50" s="346">
        <f>382.083-J42-J44</f>
        <v>32.134000000000043</v>
      </c>
      <c r="K50" s="346">
        <f>302.336-K42-K44</f>
        <v>19.476000000000042</v>
      </c>
      <c r="L50" s="192">
        <f t="shared" si="1"/>
        <v>-12.658000000000001</v>
      </c>
      <c r="M50" s="193">
        <f t="shared" si="0"/>
        <v>-0.39391298935706681</v>
      </c>
      <c r="N50" s="194"/>
    </row>
    <row r="51" spans="1:14" s="157" customFormat="1" ht="12" outlineLevel="1" x14ac:dyDescent="0.2">
      <c r="A51" s="188" t="s">
        <v>183</v>
      </c>
      <c r="B51" s="589" t="s">
        <v>184</v>
      </c>
      <c r="C51" s="590"/>
      <c r="D51" s="590"/>
      <c r="E51" s="590"/>
      <c r="F51" s="590"/>
      <c r="G51" s="590"/>
      <c r="H51" s="591"/>
      <c r="I51" s="189" t="s">
        <v>138</v>
      </c>
      <c r="J51" s="347">
        <f>J52+J53+J58+J59</f>
        <v>183.770536265</v>
      </c>
      <c r="K51" s="346">
        <f t="shared" ref="K51:L51" si="4">K52+K53+K58+K59</f>
        <v>114.31777388</v>
      </c>
      <c r="L51" s="192">
        <f t="shared" si="4"/>
        <v>-69.452762385</v>
      </c>
      <c r="M51" s="193">
        <f t="shared" si="0"/>
        <v>-0.3779319786325705</v>
      </c>
      <c r="N51" s="194"/>
    </row>
    <row r="52" spans="1:14" s="157" customFormat="1" ht="12" outlineLevel="1" x14ac:dyDescent="0.2">
      <c r="A52" s="188" t="s">
        <v>170</v>
      </c>
      <c r="B52" s="586" t="s">
        <v>185</v>
      </c>
      <c r="C52" s="587"/>
      <c r="D52" s="587"/>
      <c r="E52" s="587"/>
      <c r="F52" s="587"/>
      <c r="G52" s="587"/>
      <c r="H52" s="588"/>
      <c r="I52" s="189" t="s">
        <v>138</v>
      </c>
      <c r="J52" s="347"/>
      <c r="K52" s="346"/>
      <c r="L52" s="192"/>
      <c r="M52" s="193" t="str">
        <f t="shared" si="0"/>
        <v/>
      </c>
      <c r="N52" s="194"/>
    </row>
    <row r="53" spans="1:14" s="157" customFormat="1" ht="12" outlineLevel="1" x14ac:dyDescent="0.2">
      <c r="A53" s="188" t="s">
        <v>171</v>
      </c>
      <c r="B53" s="586" t="s">
        <v>186</v>
      </c>
      <c r="C53" s="587"/>
      <c r="D53" s="587"/>
      <c r="E53" s="587"/>
      <c r="F53" s="587"/>
      <c r="G53" s="587"/>
      <c r="H53" s="588"/>
      <c r="I53" s="189" t="s">
        <v>138</v>
      </c>
      <c r="J53" s="347">
        <f>J54+J57</f>
        <v>148.56131336999999</v>
      </c>
      <c r="K53" s="346">
        <f>K54+K57</f>
        <v>98.61993382</v>
      </c>
      <c r="L53" s="192">
        <f t="shared" si="1"/>
        <v>-49.941379549999994</v>
      </c>
      <c r="M53" s="193">
        <f t="shared" si="0"/>
        <v>-0.33616678808983252</v>
      </c>
      <c r="N53" s="194"/>
    </row>
    <row r="54" spans="1:14" s="157" customFormat="1" ht="12" outlineLevel="2" x14ac:dyDescent="0.2">
      <c r="A54" s="188" t="s">
        <v>187</v>
      </c>
      <c r="B54" s="604" t="s">
        <v>188</v>
      </c>
      <c r="C54" s="605"/>
      <c r="D54" s="605"/>
      <c r="E54" s="605"/>
      <c r="F54" s="605"/>
      <c r="G54" s="605"/>
      <c r="H54" s="606"/>
      <c r="I54" s="189" t="s">
        <v>138</v>
      </c>
      <c r="J54" s="347">
        <f>SUM(J55:J56)</f>
        <v>148.56131336999999</v>
      </c>
      <c r="K54" s="346">
        <f t="shared" ref="K54:L54" si="5">SUM(K55:K56)</f>
        <v>98.61993382</v>
      </c>
      <c r="L54" s="192">
        <f t="shared" si="5"/>
        <v>-49.941379549999994</v>
      </c>
      <c r="M54" s="193">
        <f t="shared" si="0"/>
        <v>-0.33616678808983252</v>
      </c>
      <c r="N54" s="194"/>
    </row>
    <row r="55" spans="1:14" s="157" customFormat="1" ht="12" outlineLevel="3" x14ac:dyDescent="0.2">
      <c r="A55" s="195" t="s">
        <v>189</v>
      </c>
      <c r="B55" s="607" t="s">
        <v>190</v>
      </c>
      <c r="C55" s="608"/>
      <c r="D55" s="608"/>
      <c r="E55" s="608"/>
      <c r="F55" s="608"/>
      <c r="G55" s="608"/>
      <c r="H55" s="609"/>
      <c r="I55" s="196" t="s">
        <v>138</v>
      </c>
      <c r="J55" s="348">
        <v>148.56131336999999</v>
      </c>
      <c r="K55" s="349">
        <v>98.61993382</v>
      </c>
      <c r="L55" s="199">
        <f t="shared" si="1"/>
        <v>-49.941379549999994</v>
      </c>
      <c r="M55" s="200">
        <f t="shared" si="0"/>
        <v>-0.33616678808983252</v>
      </c>
      <c r="N55" s="201"/>
    </row>
    <row r="56" spans="1:14" s="157" customFormat="1" ht="12" outlineLevel="3" x14ac:dyDescent="0.2">
      <c r="A56" s="209" t="s">
        <v>191</v>
      </c>
      <c r="B56" s="598" t="s">
        <v>192</v>
      </c>
      <c r="C56" s="599"/>
      <c r="D56" s="599"/>
      <c r="E56" s="599"/>
      <c r="F56" s="599"/>
      <c r="G56" s="599"/>
      <c r="H56" s="600"/>
      <c r="I56" s="210" t="s">
        <v>138</v>
      </c>
      <c r="J56" s="352"/>
      <c r="K56" s="353"/>
      <c r="L56" s="213"/>
      <c r="M56" s="214" t="str">
        <f t="shared" si="0"/>
        <v/>
      </c>
      <c r="N56" s="215"/>
    </row>
    <row r="57" spans="1:14" s="157" customFormat="1" ht="12" outlineLevel="2" x14ac:dyDescent="0.2">
      <c r="A57" s="188" t="s">
        <v>193</v>
      </c>
      <c r="B57" s="604" t="s">
        <v>194</v>
      </c>
      <c r="C57" s="605"/>
      <c r="D57" s="605"/>
      <c r="E57" s="605"/>
      <c r="F57" s="605"/>
      <c r="G57" s="605"/>
      <c r="H57" s="606"/>
      <c r="I57" s="189" t="s">
        <v>138</v>
      </c>
      <c r="J57" s="347"/>
      <c r="K57" s="346"/>
      <c r="L57" s="192"/>
      <c r="M57" s="193" t="str">
        <f t="shared" si="0"/>
        <v/>
      </c>
      <c r="N57" s="194"/>
    </row>
    <row r="58" spans="1:14" s="157" customFormat="1" ht="12" outlineLevel="1" x14ac:dyDescent="0.2">
      <c r="A58" s="188" t="s">
        <v>172</v>
      </c>
      <c r="B58" s="586" t="s">
        <v>195</v>
      </c>
      <c r="C58" s="587"/>
      <c r="D58" s="587"/>
      <c r="E58" s="587"/>
      <c r="F58" s="587"/>
      <c r="G58" s="587"/>
      <c r="H58" s="588"/>
      <c r="I58" s="189" t="s">
        <v>138</v>
      </c>
      <c r="J58" s="347">
        <v>35.209222895000003</v>
      </c>
      <c r="K58" s="346">
        <v>15.697840060000001</v>
      </c>
      <c r="L58" s="192">
        <f t="shared" si="1"/>
        <v>-19.511382835000003</v>
      </c>
      <c r="M58" s="193">
        <f t="shared" si="0"/>
        <v>-0.55415545220030338</v>
      </c>
      <c r="N58" s="194"/>
    </row>
    <row r="59" spans="1:14" s="157" customFormat="1" ht="12" outlineLevel="1" x14ac:dyDescent="0.2">
      <c r="A59" s="188" t="s">
        <v>196</v>
      </c>
      <c r="B59" s="586" t="s">
        <v>197</v>
      </c>
      <c r="C59" s="587"/>
      <c r="D59" s="587"/>
      <c r="E59" s="587"/>
      <c r="F59" s="587"/>
      <c r="G59" s="587"/>
      <c r="H59" s="588"/>
      <c r="I59" s="189" t="s">
        <v>138</v>
      </c>
      <c r="J59" s="347"/>
      <c r="K59" s="346"/>
      <c r="L59" s="192"/>
      <c r="M59" s="193" t="str">
        <f t="shared" si="0"/>
        <v/>
      </c>
      <c r="N59" s="194"/>
    </row>
    <row r="60" spans="1:14" s="157" customFormat="1" ht="12" outlineLevel="1" x14ac:dyDescent="0.2">
      <c r="A60" s="188" t="s">
        <v>198</v>
      </c>
      <c r="B60" s="589" t="s">
        <v>199</v>
      </c>
      <c r="C60" s="590"/>
      <c r="D60" s="590"/>
      <c r="E60" s="590"/>
      <c r="F60" s="590"/>
      <c r="G60" s="590"/>
      <c r="H60" s="591"/>
      <c r="I60" s="189" t="s">
        <v>138</v>
      </c>
      <c r="J60" s="347">
        <f>SUM(J61:J65)</f>
        <v>11.401</v>
      </c>
      <c r="K60" s="346">
        <f t="shared" ref="K60" si="6">SUM(K61:K65)</f>
        <v>12.052000000000001</v>
      </c>
      <c r="L60" s="192"/>
      <c r="M60" s="193"/>
      <c r="N60" s="194"/>
    </row>
    <row r="61" spans="1:14" s="157" customFormat="1" ht="12" outlineLevel="1" x14ac:dyDescent="0.2">
      <c r="A61" s="195" t="s">
        <v>200</v>
      </c>
      <c r="B61" s="679" t="s">
        <v>201</v>
      </c>
      <c r="C61" s="680"/>
      <c r="D61" s="680"/>
      <c r="E61" s="680"/>
      <c r="F61" s="680"/>
      <c r="G61" s="680"/>
      <c r="H61" s="681"/>
      <c r="I61" s="196" t="s">
        <v>138</v>
      </c>
      <c r="J61" s="348"/>
      <c r="K61" s="349"/>
      <c r="L61" s="199"/>
      <c r="M61" s="200" t="str">
        <f t="shared" si="0"/>
        <v/>
      </c>
      <c r="N61" s="201"/>
    </row>
    <row r="62" spans="1:14" s="157" customFormat="1" ht="12" outlineLevel="1" x14ac:dyDescent="0.2">
      <c r="A62" s="202" t="s">
        <v>202</v>
      </c>
      <c r="B62" s="577" t="s">
        <v>203</v>
      </c>
      <c r="C62" s="578"/>
      <c r="D62" s="578"/>
      <c r="E62" s="578"/>
      <c r="F62" s="578"/>
      <c r="G62" s="578"/>
      <c r="H62" s="579"/>
      <c r="I62" s="203" t="s">
        <v>138</v>
      </c>
      <c r="J62" s="350"/>
      <c r="K62" s="351"/>
      <c r="L62" s="206"/>
      <c r="M62" s="207" t="str">
        <f t="shared" si="0"/>
        <v/>
      </c>
      <c r="N62" s="208"/>
    </row>
    <row r="63" spans="1:14" s="157" customFormat="1" ht="12" outlineLevel="1" x14ac:dyDescent="0.2">
      <c r="A63" s="202" t="s">
        <v>204</v>
      </c>
      <c r="B63" s="565" t="s">
        <v>205</v>
      </c>
      <c r="C63" s="566"/>
      <c r="D63" s="566"/>
      <c r="E63" s="566"/>
      <c r="F63" s="566"/>
      <c r="G63" s="566"/>
      <c r="H63" s="567"/>
      <c r="I63" s="203" t="s">
        <v>138</v>
      </c>
      <c r="J63" s="350"/>
      <c r="K63" s="351"/>
      <c r="L63" s="206"/>
      <c r="M63" s="207" t="str">
        <f t="shared" si="0"/>
        <v/>
      </c>
      <c r="N63" s="208"/>
    </row>
    <row r="64" spans="1:14" s="157" customFormat="1" ht="12" outlineLevel="1" x14ac:dyDescent="0.2">
      <c r="A64" s="202" t="s">
        <v>206</v>
      </c>
      <c r="B64" s="565" t="s">
        <v>207</v>
      </c>
      <c r="C64" s="566"/>
      <c r="D64" s="566"/>
      <c r="E64" s="566"/>
      <c r="F64" s="566"/>
      <c r="G64" s="566"/>
      <c r="H64" s="567"/>
      <c r="I64" s="203" t="s">
        <v>138</v>
      </c>
      <c r="J64" s="350"/>
      <c r="K64" s="351"/>
      <c r="L64" s="206"/>
      <c r="M64" s="207" t="str">
        <f t="shared" si="0"/>
        <v/>
      </c>
      <c r="N64" s="208"/>
    </row>
    <row r="65" spans="1:14" s="157" customFormat="1" ht="12" outlineLevel="1" x14ac:dyDescent="0.2">
      <c r="A65" s="209" t="s">
        <v>208</v>
      </c>
      <c r="B65" s="580" t="s">
        <v>209</v>
      </c>
      <c r="C65" s="581"/>
      <c r="D65" s="581"/>
      <c r="E65" s="581"/>
      <c r="F65" s="581"/>
      <c r="G65" s="581"/>
      <c r="H65" s="582"/>
      <c r="I65" s="210" t="s">
        <v>138</v>
      </c>
      <c r="J65" s="352">
        <f>29.799-18.328-0.07</f>
        <v>11.401</v>
      </c>
      <c r="K65" s="353">
        <f>24.434-12.342-0.04</f>
        <v>12.052000000000001</v>
      </c>
      <c r="L65" s="213"/>
      <c r="M65" s="214"/>
      <c r="N65" s="215"/>
    </row>
    <row r="66" spans="1:14" s="157" customFormat="1" ht="12" outlineLevel="1" x14ac:dyDescent="0.2">
      <c r="A66" s="188" t="s">
        <v>210</v>
      </c>
      <c r="B66" s="589" t="s">
        <v>211</v>
      </c>
      <c r="C66" s="590"/>
      <c r="D66" s="590"/>
      <c r="E66" s="590"/>
      <c r="F66" s="590"/>
      <c r="G66" s="590"/>
      <c r="H66" s="591"/>
      <c r="I66" s="189" t="s">
        <v>138</v>
      </c>
      <c r="J66" s="347">
        <f>98.039+21.863</f>
        <v>119.902</v>
      </c>
      <c r="K66" s="346">
        <f>101.65+19.908</f>
        <v>121.55800000000001</v>
      </c>
      <c r="L66" s="192">
        <f t="shared" si="1"/>
        <v>1.6560000000000059</v>
      </c>
      <c r="M66" s="193">
        <f t="shared" si="0"/>
        <v>1.3811279211355989E-2</v>
      </c>
      <c r="N66" s="194"/>
    </row>
    <row r="67" spans="1:14" s="157" customFormat="1" ht="12" outlineLevel="1" x14ac:dyDescent="0.2">
      <c r="A67" s="188" t="s">
        <v>212</v>
      </c>
      <c r="B67" s="589" t="s">
        <v>213</v>
      </c>
      <c r="C67" s="590"/>
      <c r="D67" s="590"/>
      <c r="E67" s="590"/>
      <c r="F67" s="590"/>
      <c r="G67" s="590"/>
      <c r="H67" s="591"/>
      <c r="I67" s="189" t="s">
        <v>138</v>
      </c>
      <c r="J67" s="190">
        <v>38.076999999999998</v>
      </c>
      <c r="K67" s="191">
        <v>42.694000000000003</v>
      </c>
      <c r="L67" s="192">
        <f t="shared" si="1"/>
        <v>4.6170000000000044</v>
      </c>
      <c r="M67" s="193">
        <f t="shared" si="0"/>
        <v>0.12125430049636275</v>
      </c>
      <c r="N67" s="194"/>
    </row>
    <row r="68" spans="1:14" s="157" customFormat="1" ht="33.75" outlineLevel="1" x14ac:dyDescent="0.2">
      <c r="A68" s="188" t="s">
        <v>214</v>
      </c>
      <c r="B68" s="589" t="s">
        <v>215</v>
      </c>
      <c r="C68" s="590"/>
      <c r="D68" s="590"/>
      <c r="E68" s="590"/>
      <c r="F68" s="590"/>
      <c r="G68" s="590"/>
      <c r="H68" s="591"/>
      <c r="I68" s="189" t="s">
        <v>138</v>
      </c>
      <c r="J68" s="216">
        <f>SUM(J69:J70)</f>
        <v>10.535295600000001</v>
      </c>
      <c r="K68" s="191">
        <f>K69+K70</f>
        <v>8.4921016100000006</v>
      </c>
      <c r="L68" s="192">
        <f t="shared" ref="L68" si="7">SUM(L69:L70)</f>
        <v>-2.0351939900000007</v>
      </c>
      <c r="M68" s="193">
        <f t="shared" si="0"/>
        <v>-0.19317863183639578</v>
      </c>
      <c r="N68" s="194" t="s">
        <v>937</v>
      </c>
    </row>
    <row r="69" spans="1:14" s="157" customFormat="1" ht="12" outlineLevel="2" x14ac:dyDescent="0.2">
      <c r="A69" s="195" t="s">
        <v>216</v>
      </c>
      <c r="B69" s="574" t="s">
        <v>217</v>
      </c>
      <c r="C69" s="575"/>
      <c r="D69" s="575"/>
      <c r="E69" s="575"/>
      <c r="F69" s="575"/>
      <c r="G69" s="575"/>
      <c r="H69" s="576"/>
      <c r="I69" s="196" t="s">
        <v>138</v>
      </c>
      <c r="J69" s="197">
        <v>9.9532956000000006</v>
      </c>
      <c r="K69" s="198">
        <v>7.9181016099999999</v>
      </c>
      <c r="L69" s="199">
        <f t="shared" si="1"/>
        <v>-2.0351939900000007</v>
      </c>
      <c r="M69" s="200">
        <f t="shared" si="0"/>
        <v>-0.20447438434361384</v>
      </c>
      <c r="N69" s="201"/>
    </row>
    <row r="70" spans="1:14" s="157" customFormat="1" ht="12" outlineLevel="2" x14ac:dyDescent="0.2">
      <c r="A70" s="209" t="s">
        <v>218</v>
      </c>
      <c r="B70" s="580" t="s">
        <v>219</v>
      </c>
      <c r="C70" s="581"/>
      <c r="D70" s="581"/>
      <c r="E70" s="581"/>
      <c r="F70" s="581"/>
      <c r="G70" s="581"/>
      <c r="H70" s="582"/>
      <c r="I70" s="210" t="s">
        <v>138</v>
      </c>
      <c r="J70" s="211">
        <f>0.287+0.295</f>
        <v>0.58199999999999996</v>
      </c>
      <c r="K70" s="212">
        <f>0.279+0.295</f>
        <v>0.57400000000000007</v>
      </c>
      <c r="L70" s="213"/>
      <c r="M70" s="214"/>
      <c r="N70" s="215"/>
    </row>
    <row r="71" spans="1:14" s="157" customFormat="1" ht="12" outlineLevel="1" x14ac:dyDescent="0.2">
      <c r="A71" s="188" t="s">
        <v>220</v>
      </c>
      <c r="B71" s="589" t="s">
        <v>221</v>
      </c>
      <c r="C71" s="590"/>
      <c r="D71" s="590"/>
      <c r="E71" s="590"/>
      <c r="F71" s="590"/>
      <c r="G71" s="590"/>
      <c r="H71" s="591"/>
      <c r="I71" s="189" t="s">
        <v>138</v>
      </c>
      <c r="J71" s="190">
        <f>SUM(J72:J74)</f>
        <v>18.23783049</v>
      </c>
      <c r="K71" s="191">
        <f t="shared" ref="K71:L71" si="8">SUM(K72:K74)</f>
        <v>4</v>
      </c>
      <c r="L71" s="192">
        <f t="shared" si="8"/>
        <v>-18.23783049</v>
      </c>
      <c r="M71" s="193">
        <f t="shared" si="0"/>
        <v>-1</v>
      </c>
      <c r="N71" s="194"/>
    </row>
    <row r="72" spans="1:14" s="157" customFormat="1" ht="12" outlineLevel="1" x14ac:dyDescent="0.2">
      <c r="A72" s="195" t="s">
        <v>222</v>
      </c>
      <c r="B72" s="574" t="s">
        <v>223</v>
      </c>
      <c r="C72" s="575"/>
      <c r="D72" s="575"/>
      <c r="E72" s="575"/>
      <c r="F72" s="575"/>
      <c r="G72" s="575"/>
      <c r="H72" s="576"/>
      <c r="I72" s="196" t="s">
        <v>138</v>
      </c>
      <c r="J72" s="197"/>
      <c r="K72" s="198"/>
      <c r="L72" s="199"/>
      <c r="M72" s="200" t="str">
        <f t="shared" si="0"/>
        <v/>
      </c>
      <c r="N72" s="201"/>
    </row>
    <row r="73" spans="1:14" s="157" customFormat="1" ht="45" outlineLevel="1" x14ac:dyDescent="0.2">
      <c r="A73" s="202" t="s">
        <v>224</v>
      </c>
      <c r="B73" s="565" t="s">
        <v>225</v>
      </c>
      <c r="C73" s="566"/>
      <c r="D73" s="566"/>
      <c r="E73" s="566"/>
      <c r="F73" s="566"/>
      <c r="G73" s="566"/>
      <c r="H73" s="567"/>
      <c r="I73" s="203" t="s">
        <v>138</v>
      </c>
      <c r="J73" s="204">
        <v>18.23783049</v>
      </c>
      <c r="K73" s="205"/>
      <c r="L73" s="206">
        <f t="shared" si="1"/>
        <v>-18.23783049</v>
      </c>
      <c r="M73" s="207">
        <f t="shared" si="0"/>
        <v>-1</v>
      </c>
      <c r="N73" s="208" t="s">
        <v>938</v>
      </c>
    </row>
    <row r="74" spans="1:14" s="157" customFormat="1" ht="12.75" outlineLevel="1" thickBot="1" x14ac:dyDescent="0.25">
      <c r="A74" s="218" t="s">
        <v>226</v>
      </c>
      <c r="B74" s="568" t="s">
        <v>227</v>
      </c>
      <c r="C74" s="569"/>
      <c r="D74" s="569"/>
      <c r="E74" s="569"/>
      <c r="F74" s="569"/>
      <c r="G74" s="569"/>
      <c r="H74" s="570"/>
      <c r="I74" s="219" t="s">
        <v>138</v>
      </c>
      <c r="J74" s="220"/>
      <c r="K74" s="355">
        <v>4</v>
      </c>
      <c r="L74" s="222"/>
      <c r="M74" s="223" t="str">
        <f t="shared" si="0"/>
        <v/>
      </c>
      <c r="N74" s="224"/>
    </row>
    <row r="75" spans="1:14" s="157" customFormat="1" ht="12" outlineLevel="1" x14ac:dyDescent="0.2">
      <c r="A75" s="225" t="s">
        <v>228</v>
      </c>
      <c r="B75" s="706" t="s">
        <v>229</v>
      </c>
      <c r="C75" s="707"/>
      <c r="D75" s="707"/>
      <c r="E75" s="707"/>
      <c r="F75" s="707"/>
      <c r="G75" s="707"/>
      <c r="H75" s="708"/>
      <c r="I75" s="226" t="s">
        <v>138</v>
      </c>
      <c r="J75" s="227">
        <f>SUM(J76:J78)</f>
        <v>0</v>
      </c>
      <c r="K75" s="356">
        <f>K76+K78</f>
        <v>39</v>
      </c>
      <c r="L75" s="184">
        <f t="shared" ref="L75" si="9">SUM(L76:L78)</f>
        <v>39</v>
      </c>
      <c r="M75" s="228" t="str">
        <f t="shared" si="0"/>
        <v/>
      </c>
      <c r="N75" s="187"/>
    </row>
    <row r="76" spans="1:14" s="157" customFormat="1" ht="12" outlineLevel="2" x14ac:dyDescent="0.2">
      <c r="A76" s="195" t="s">
        <v>230</v>
      </c>
      <c r="B76" s="574" t="s">
        <v>231</v>
      </c>
      <c r="C76" s="575"/>
      <c r="D76" s="575"/>
      <c r="E76" s="575"/>
      <c r="F76" s="575"/>
      <c r="G76" s="575"/>
      <c r="H76" s="576"/>
      <c r="I76" s="196" t="s">
        <v>138</v>
      </c>
      <c r="J76" s="229"/>
      <c r="K76" s="349">
        <v>9</v>
      </c>
      <c r="L76" s="198">
        <f t="shared" si="1"/>
        <v>9</v>
      </c>
      <c r="M76" s="230" t="str">
        <f t="shared" si="0"/>
        <v/>
      </c>
      <c r="N76" s="201"/>
    </row>
    <row r="77" spans="1:14" s="157" customFormat="1" ht="12" outlineLevel="2" x14ac:dyDescent="0.2">
      <c r="A77" s="202" t="s">
        <v>232</v>
      </c>
      <c r="B77" s="565" t="s">
        <v>233</v>
      </c>
      <c r="C77" s="566"/>
      <c r="D77" s="566"/>
      <c r="E77" s="566"/>
      <c r="F77" s="566"/>
      <c r="G77" s="566"/>
      <c r="H77" s="567"/>
      <c r="I77" s="203" t="s">
        <v>138</v>
      </c>
      <c r="J77" s="231"/>
      <c r="K77" s="351"/>
      <c r="L77" s="232"/>
      <c r="M77" s="233" t="str">
        <f t="shared" si="0"/>
        <v/>
      </c>
      <c r="N77" s="208"/>
    </row>
    <row r="78" spans="1:14" s="157" customFormat="1" ht="12.75" outlineLevel="2" thickBot="1" x14ac:dyDescent="0.25">
      <c r="A78" s="218" t="s">
        <v>234</v>
      </c>
      <c r="B78" s="568" t="s">
        <v>235</v>
      </c>
      <c r="C78" s="569"/>
      <c r="D78" s="569"/>
      <c r="E78" s="569"/>
      <c r="F78" s="569"/>
      <c r="G78" s="569"/>
      <c r="H78" s="570"/>
      <c r="I78" s="219" t="s">
        <v>138</v>
      </c>
      <c r="J78" s="234"/>
      <c r="K78" s="355">
        <v>30</v>
      </c>
      <c r="L78" s="221">
        <f t="shared" si="1"/>
        <v>30</v>
      </c>
      <c r="M78" s="235" t="str">
        <f t="shared" si="0"/>
        <v/>
      </c>
      <c r="N78" s="224"/>
    </row>
    <row r="79" spans="1:14" s="157" customFormat="1" ht="12" outlineLevel="1" x14ac:dyDescent="0.2">
      <c r="A79" s="225" t="s">
        <v>236</v>
      </c>
      <c r="B79" s="595" t="s">
        <v>237</v>
      </c>
      <c r="C79" s="596"/>
      <c r="D79" s="596"/>
      <c r="E79" s="596"/>
      <c r="F79" s="596"/>
      <c r="G79" s="596"/>
      <c r="H79" s="597"/>
      <c r="I79" s="226" t="s">
        <v>138</v>
      </c>
      <c r="J79" s="236">
        <f>J21-J36</f>
        <v>158.24779309999997</v>
      </c>
      <c r="K79" s="184">
        <f>K21-K36</f>
        <v>239.27217217999998</v>
      </c>
      <c r="L79" s="184">
        <f t="shared" ref="L79" si="10">L21-L36</f>
        <v>83.449379080000028</v>
      </c>
      <c r="M79" s="237">
        <f t="shared" si="0"/>
        <v>0.52733360412341856</v>
      </c>
      <c r="N79" s="238"/>
    </row>
    <row r="80" spans="1:14" s="157" customFormat="1" ht="12" outlineLevel="1" x14ac:dyDescent="0.2">
      <c r="A80" s="188" t="s">
        <v>238</v>
      </c>
      <c r="B80" s="589" t="s">
        <v>140</v>
      </c>
      <c r="C80" s="590"/>
      <c r="D80" s="590"/>
      <c r="E80" s="590"/>
      <c r="F80" s="590"/>
      <c r="G80" s="590"/>
      <c r="H80" s="591"/>
      <c r="I80" s="189" t="s">
        <v>138</v>
      </c>
      <c r="J80" s="239"/>
      <c r="K80" s="191"/>
      <c r="L80" s="191"/>
      <c r="M80" s="193" t="str">
        <f t="shared" si="0"/>
        <v/>
      </c>
      <c r="N80" s="194"/>
    </row>
    <row r="81" spans="1:14" s="157" customFormat="1" ht="12" outlineLevel="2" x14ac:dyDescent="0.2">
      <c r="A81" s="195" t="s">
        <v>239</v>
      </c>
      <c r="B81" s="679" t="s">
        <v>142</v>
      </c>
      <c r="C81" s="680"/>
      <c r="D81" s="680"/>
      <c r="E81" s="680"/>
      <c r="F81" s="680"/>
      <c r="G81" s="680"/>
      <c r="H81" s="681"/>
      <c r="I81" s="196" t="s">
        <v>138</v>
      </c>
      <c r="J81" s="240"/>
      <c r="K81" s="198"/>
      <c r="L81" s="198"/>
      <c r="M81" s="200" t="str">
        <f t="shared" si="0"/>
        <v/>
      </c>
      <c r="N81" s="201"/>
    </row>
    <row r="82" spans="1:14" s="157" customFormat="1" ht="12" outlineLevel="2" x14ac:dyDescent="0.2">
      <c r="A82" s="202" t="s">
        <v>240</v>
      </c>
      <c r="B82" s="577" t="s">
        <v>144</v>
      </c>
      <c r="C82" s="578"/>
      <c r="D82" s="578"/>
      <c r="E82" s="578"/>
      <c r="F82" s="578"/>
      <c r="G82" s="578"/>
      <c r="H82" s="579"/>
      <c r="I82" s="203" t="s">
        <v>138</v>
      </c>
      <c r="J82" s="241"/>
      <c r="K82" s="205"/>
      <c r="L82" s="205"/>
      <c r="M82" s="207" t="str">
        <f t="shared" si="0"/>
        <v/>
      </c>
      <c r="N82" s="208"/>
    </row>
    <row r="83" spans="1:14" s="157" customFormat="1" ht="12" outlineLevel="2" x14ac:dyDescent="0.2">
      <c r="A83" s="209" t="s">
        <v>241</v>
      </c>
      <c r="B83" s="676" t="s">
        <v>146</v>
      </c>
      <c r="C83" s="677"/>
      <c r="D83" s="677"/>
      <c r="E83" s="677"/>
      <c r="F83" s="677"/>
      <c r="G83" s="677"/>
      <c r="H83" s="678"/>
      <c r="I83" s="210" t="s">
        <v>138</v>
      </c>
      <c r="J83" s="242"/>
      <c r="K83" s="212"/>
      <c r="L83" s="212"/>
      <c r="M83" s="214" t="str">
        <f t="shared" si="0"/>
        <v/>
      </c>
      <c r="N83" s="215"/>
    </row>
    <row r="84" spans="1:14" s="157" customFormat="1" ht="12" outlineLevel="1" x14ac:dyDescent="0.2">
      <c r="A84" s="188" t="s">
        <v>242</v>
      </c>
      <c r="B84" s="589" t="s">
        <v>148</v>
      </c>
      <c r="C84" s="590"/>
      <c r="D84" s="590"/>
      <c r="E84" s="590"/>
      <c r="F84" s="590"/>
      <c r="G84" s="590"/>
      <c r="H84" s="591"/>
      <c r="I84" s="189" t="s">
        <v>138</v>
      </c>
      <c r="J84" s="239"/>
      <c r="K84" s="191"/>
      <c r="L84" s="191"/>
      <c r="M84" s="193" t="str">
        <f t="shared" si="0"/>
        <v/>
      </c>
      <c r="N84" s="194"/>
    </row>
    <row r="85" spans="1:14" s="157" customFormat="1" ht="12" outlineLevel="1" x14ac:dyDescent="0.2">
      <c r="A85" s="188" t="s">
        <v>243</v>
      </c>
      <c r="B85" s="589" t="s">
        <v>150</v>
      </c>
      <c r="C85" s="590"/>
      <c r="D85" s="590"/>
      <c r="E85" s="590"/>
      <c r="F85" s="590"/>
      <c r="G85" s="590"/>
      <c r="H85" s="591"/>
      <c r="I85" s="189" t="s">
        <v>138</v>
      </c>
      <c r="J85" s="239">
        <f t="shared" ref="J85:J87" si="11">J27-J42</f>
        <v>144.04196680000001</v>
      </c>
      <c r="K85" s="191">
        <f>K27-K42</f>
        <v>220.22532770000004</v>
      </c>
      <c r="L85" s="191">
        <f>K85-J85</f>
        <v>76.183360900000025</v>
      </c>
      <c r="M85" s="193">
        <f t="shared" si="0"/>
        <v>0.52889697768275701</v>
      </c>
      <c r="N85" s="194"/>
    </row>
    <row r="86" spans="1:14" s="157" customFormat="1" ht="12" outlineLevel="1" x14ac:dyDescent="0.2">
      <c r="A86" s="188" t="s">
        <v>244</v>
      </c>
      <c r="B86" s="589" t="s">
        <v>152</v>
      </c>
      <c r="C86" s="590"/>
      <c r="D86" s="590"/>
      <c r="E86" s="590"/>
      <c r="F86" s="590"/>
      <c r="G86" s="590"/>
      <c r="H86" s="591"/>
      <c r="I86" s="189" t="s">
        <v>138</v>
      </c>
      <c r="J86" s="239"/>
      <c r="K86" s="191"/>
      <c r="L86" s="191"/>
      <c r="M86" s="193" t="str">
        <f t="shared" si="0"/>
        <v/>
      </c>
      <c r="N86" s="194"/>
    </row>
    <row r="87" spans="1:14" s="157" customFormat="1" ht="12" outlineLevel="1" x14ac:dyDescent="0.2">
      <c r="A87" s="188" t="s">
        <v>245</v>
      </c>
      <c r="B87" s="589" t="s">
        <v>154</v>
      </c>
      <c r="C87" s="590"/>
      <c r="D87" s="590"/>
      <c r="E87" s="590"/>
      <c r="F87" s="590"/>
      <c r="G87" s="590"/>
      <c r="H87" s="591"/>
      <c r="I87" s="189" t="s">
        <v>138</v>
      </c>
      <c r="J87" s="239">
        <f t="shared" si="11"/>
        <v>0.89782630000000019</v>
      </c>
      <c r="K87" s="191">
        <f t="shared" ref="K87" si="12">K29-K44</f>
        <v>3.6334921700000011</v>
      </c>
      <c r="L87" s="191"/>
      <c r="M87" s="193"/>
      <c r="N87" s="194"/>
    </row>
    <row r="88" spans="1:14" s="157" customFormat="1" ht="12" outlineLevel="1" x14ac:dyDescent="0.2">
      <c r="A88" s="188" t="s">
        <v>246</v>
      </c>
      <c r="B88" s="589" t="s">
        <v>156</v>
      </c>
      <c r="C88" s="590"/>
      <c r="D88" s="590"/>
      <c r="E88" s="590"/>
      <c r="F88" s="590"/>
      <c r="G88" s="590"/>
      <c r="H88" s="591"/>
      <c r="I88" s="189" t="s">
        <v>138</v>
      </c>
      <c r="J88" s="239"/>
      <c r="K88" s="191"/>
      <c r="L88" s="191"/>
      <c r="M88" s="193" t="str">
        <f t="shared" ref="M88:M151" si="13">IFERROR(L88/J88,"")</f>
        <v/>
      </c>
      <c r="N88" s="194"/>
    </row>
    <row r="89" spans="1:14" s="157" customFormat="1" ht="12" outlineLevel="1" x14ac:dyDescent="0.2">
      <c r="A89" s="188" t="s">
        <v>247</v>
      </c>
      <c r="B89" s="589" t="s">
        <v>158</v>
      </c>
      <c r="C89" s="590"/>
      <c r="D89" s="590"/>
      <c r="E89" s="590"/>
      <c r="F89" s="590"/>
      <c r="G89" s="590"/>
      <c r="H89" s="591"/>
      <c r="I89" s="189" t="s">
        <v>138</v>
      </c>
      <c r="J89" s="239"/>
      <c r="K89" s="191"/>
      <c r="L89" s="191"/>
      <c r="M89" s="193" t="str">
        <f t="shared" si="13"/>
        <v/>
      </c>
      <c r="N89" s="194"/>
    </row>
    <row r="90" spans="1:14" s="157" customFormat="1" ht="12" outlineLevel="1" x14ac:dyDescent="0.2">
      <c r="A90" s="188" t="s">
        <v>248</v>
      </c>
      <c r="B90" s="571" t="s">
        <v>160</v>
      </c>
      <c r="C90" s="572"/>
      <c r="D90" s="572"/>
      <c r="E90" s="572"/>
      <c r="F90" s="572"/>
      <c r="G90" s="572"/>
      <c r="H90" s="573"/>
      <c r="I90" s="189" t="s">
        <v>138</v>
      </c>
      <c r="J90" s="239"/>
      <c r="K90" s="191"/>
      <c r="L90" s="191"/>
      <c r="M90" s="193" t="str">
        <f t="shared" si="13"/>
        <v/>
      </c>
      <c r="N90" s="194"/>
    </row>
    <row r="91" spans="1:14" s="157" customFormat="1" ht="12" outlineLevel="2" x14ac:dyDescent="0.2">
      <c r="A91" s="195" t="s">
        <v>249</v>
      </c>
      <c r="B91" s="574" t="s">
        <v>162</v>
      </c>
      <c r="C91" s="575"/>
      <c r="D91" s="575"/>
      <c r="E91" s="575"/>
      <c r="F91" s="575"/>
      <c r="G91" s="575"/>
      <c r="H91" s="576"/>
      <c r="I91" s="196" t="s">
        <v>138</v>
      </c>
      <c r="J91" s="240">
        <f t="shared" ref="J91:K92" si="14">J33-J48</f>
        <v>0</v>
      </c>
      <c r="K91" s="198">
        <f t="shared" si="14"/>
        <v>0</v>
      </c>
      <c r="L91" s="198">
        <f t="shared" ref="L91:L93" si="15">K91-J91</f>
        <v>0</v>
      </c>
      <c r="M91" s="200" t="str">
        <f t="shared" si="13"/>
        <v/>
      </c>
      <c r="N91" s="201"/>
    </row>
    <row r="92" spans="1:14" s="157" customFormat="1" ht="12" outlineLevel="2" x14ac:dyDescent="0.2">
      <c r="A92" s="209" t="s">
        <v>250</v>
      </c>
      <c r="B92" s="580" t="s">
        <v>164</v>
      </c>
      <c r="C92" s="581"/>
      <c r="D92" s="581"/>
      <c r="E92" s="581"/>
      <c r="F92" s="581"/>
      <c r="G92" s="581"/>
      <c r="H92" s="582"/>
      <c r="I92" s="210" t="s">
        <v>138</v>
      </c>
      <c r="J92" s="242">
        <f t="shared" si="14"/>
        <v>0</v>
      </c>
      <c r="K92" s="212">
        <f t="shared" si="14"/>
        <v>0</v>
      </c>
      <c r="L92" s="212">
        <f t="shared" si="15"/>
        <v>0</v>
      </c>
      <c r="M92" s="214" t="str">
        <f t="shared" si="13"/>
        <v/>
      </c>
      <c r="N92" s="215"/>
    </row>
    <row r="93" spans="1:14" s="157" customFormat="1" ht="12" outlineLevel="1" x14ac:dyDescent="0.2">
      <c r="A93" s="188" t="s">
        <v>251</v>
      </c>
      <c r="B93" s="589" t="s">
        <v>166</v>
      </c>
      <c r="C93" s="590"/>
      <c r="D93" s="590"/>
      <c r="E93" s="590"/>
      <c r="F93" s="590"/>
      <c r="G93" s="590"/>
      <c r="H93" s="591"/>
      <c r="I93" s="189" t="s">
        <v>138</v>
      </c>
      <c r="J93" s="239">
        <f>J35-J50</f>
        <v>13.307999999999957</v>
      </c>
      <c r="K93" s="191">
        <f>K35-K50</f>
        <v>15.413352309999958</v>
      </c>
      <c r="L93" s="191">
        <f t="shared" si="15"/>
        <v>2.1053523100000007</v>
      </c>
      <c r="M93" s="193">
        <f t="shared" si="13"/>
        <v>0.15820200706342105</v>
      </c>
      <c r="N93" s="194"/>
    </row>
    <row r="94" spans="1:14" s="157" customFormat="1" ht="12" outlineLevel="1" x14ac:dyDescent="0.2">
      <c r="A94" s="188" t="s">
        <v>252</v>
      </c>
      <c r="B94" s="601" t="s">
        <v>253</v>
      </c>
      <c r="C94" s="602"/>
      <c r="D94" s="602"/>
      <c r="E94" s="602"/>
      <c r="F94" s="602"/>
      <c r="G94" s="602"/>
      <c r="H94" s="603"/>
      <c r="I94" s="189" t="s">
        <v>138</v>
      </c>
      <c r="J94" s="239">
        <f>J95-J101</f>
        <v>1.71</v>
      </c>
      <c r="K94" s="191">
        <f>K95-K101</f>
        <v>0.24084923000000025</v>
      </c>
      <c r="L94" s="191">
        <f t="shared" ref="L94" si="16">L95-L101</f>
        <v>-1.4691507700000006</v>
      </c>
      <c r="M94" s="193">
        <f t="shared" si="13"/>
        <v>-0.85915249707602381</v>
      </c>
      <c r="N94" s="194"/>
    </row>
    <row r="95" spans="1:14" s="157" customFormat="1" ht="12" outlineLevel="1" x14ac:dyDescent="0.2">
      <c r="A95" s="188" t="s">
        <v>72</v>
      </c>
      <c r="B95" s="589" t="s">
        <v>254</v>
      </c>
      <c r="C95" s="590"/>
      <c r="D95" s="590"/>
      <c r="E95" s="590"/>
      <c r="F95" s="590"/>
      <c r="G95" s="590"/>
      <c r="H95" s="591"/>
      <c r="I95" s="189" t="s">
        <v>138</v>
      </c>
      <c r="J95" s="239">
        <f>SUM(J96:J98,J100)</f>
        <v>1.71</v>
      </c>
      <c r="K95" s="191">
        <f t="shared" ref="K95:L95" si="17">SUM(K96:K98,K100)</f>
        <v>7.0638492300000006</v>
      </c>
      <c r="L95" s="191">
        <f t="shared" si="17"/>
        <v>5.3538492299999998</v>
      </c>
      <c r="M95" s="193">
        <f t="shared" si="13"/>
        <v>3.1309059824561403</v>
      </c>
      <c r="N95" s="194"/>
    </row>
    <row r="96" spans="1:14" s="157" customFormat="1" ht="12" outlineLevel="1" x14ac:dyDescent="0.2">
      <c r="A96" s="188" t="s">
        <v>255</v>
      </c>
      <c r="B96" s="586" t="s">
        <v>256</v>
      </c>
      <c r="C96" s="587"/>
      <c r="D96" s="587"/>
      <c r="E96" s="587"/>
      <c r="F96" s="587"/>
      <c r="G96" s="587"/>
      <c r="H96" s="588"/>
      <c r="I96" s="189" t="s">
        <v>138</v>
      </c>
      <c r="J96" s="239"/>
      <c r="K96" s="191"/>
      <c r="L96" s="191"/>
      <c r="M96" s="193" t="str">
        <f t="shared" si="13"/>
        <v/>
      </c>
      <c r="N96" s="194"/>
    </row>
    <row r="97" spans="1:14" s="157" customFormat="1" ht="12" outlineLevel="1" x14ac:dyDescent="0.2">
      <c r="A97" s="188" t="s">
        <v>257</v>
      </c>
      <c r="B97" s="586" t="s">
        <v>258</v>
      </c>
      <c r="C97" s="587"/>
      <c r="D97" s="587"/>
      <c r="E97" s="587"/>
      <c r="F97" s="587"/>
      <c r="G97" s="587"/>
      <c r="H97" s="588"/>
      <c r="I97" s="189" t="s">
        <v>138</v>
      </c>
      <c r="J97" s="239">
        <v>1.71</v>
      </c>
      <c r="K97" s="191">
        <v>3.6048492300000001</v>
      </c>
      <c r="L97" s="191">
        <f t="shared" ref="L97:L151" si="18">K97-J97</f>
        <v>1.8948492300000002</v>
      </c>
      <c r="M97" s="193">
        <f t="shared" si="13"/>
        <v>1.1080989649122808</v>
      </c>
      <c r="N97" s="194"/>
    </row>
    <row r="98" spans="1:14" s="157" customFormat="1" ht="12" outlineLevel="1" x14ac:dyDescent="0.2">
      <c r="A98" s="188" t="s">
        <v>259</v>
      </c>
      <c r="B98" s="586" t="s">
        <v>260</v>
      </c>
      <c r="C98" s="587"/>
      <c r="D98" s="587"/>
      <c r="E98" s="587"/>
      <c r="F98" s="587"/>
      <c r="G98" s="587"/>
      <c r="H98" s="588"/>
      <c r="I98" s="189" t="s">
        <v>138</v>
      </c>
      <c r="J98" s="239"/>
      <c r="K98" s="191"/>
      <c r="L98" s="191">
        <f t="shared" si="18"/>
        <v>0</v>
      </c>
      <c r="M98" s="193" t="str">
        <f t="shared" si="13"/>
        <v/>
      </c>
      <c r="N98" s="194"/>
    </row>
    <row r="99" spans="1:14" s="157" customFormat="1" ht="12" outlineLevel="1" x14ac:dyDescent="0.2">
      <c r="A99" s="188" t="s">
        <v>261</v>
      </c>
      <c r="B99" s="604" t="s">
        <v>262</v>
      </c>
      <c r="C99" s="605"/>
      <c r="D99" s="605"/>
      <c r="E99" s="605"/>
      <c r="F99" s="605"/>
      <c r="G99" s="605"/>
      <c r="H99" s="606"/>
      <c r="I99" s="189" t="s">
        <v>138</v>
      </c>
      <c r="J99" s="239"/>
      <c r="K99" s="191"/>
      <c r="L99" s="191">
        <f t="shared" si="18"/>
        <v>0</v>
      </c>
      <c r="M99" s="193" t="str">
        <f t="shared" si="13"/>
        <v/>
      </c>
      <c r="N99" s="194"/>
    </row>
    <row r="100" spans="1:14" s="157" customFormat="1" ht="12" outlineLevel="1" x14ac:dyDescent="0.2">
      <c r="A100" s="188" t="s">
        <v>263</v>
      </c>
      <c r="B100" s="586" t="s">
        <v>264</v>
      </c>
      <c r="C100" s="587"/>
      <c r="D100" s="587"/>
      <c r="E100" s="587"/>
      <c r="F100" s="587"/>
      <c r="G100" s="587"/>
      <c r="H100" s="588"/>
      <c r="I100" s="189" t="s">
        <v>138</v>
      </c>
      <c r="J100" s="239"/>
      <c r="K100" s="346">
        <v>3.4590000000000001</v>
      </c>
      <c r="L100" s="191">
        <f t="shared" si="18"/>
        <v>3.4590000000000001</v>
      </c>
      <c r="M100" s="193" t="str">
        <f t="shared" si="13"/>
        <v/>
      </c>
      <c r="N100" s="194"/>
    </row>
    <row r="101" spans="1:14" s="157" customFormat="1" ht="12" outlineLevel="1" x14ac:dyDescent="0.2">
      <c r="A101" s="188" t="s">
        <v>73</v>
      </c>
      <c r="B101" s="589" t="s">
        <v>221</v>
      </c>
      <c r="C101" s="590"/>
      <c r="D101" s="590"/>
      <c r="E101" s="590"/>
      <c r="F101" s="590"/>
      <c r="G101" s="590"/>
      <c r="H101" s="591"/>
      <c r="I101" s="189" t="s">
        <v>138</v>
      </c>
      <c r="J101" s="239"/>
      <c r="K101" s="191">
        <f t="shared" ref="K101:L101" si="19">SUM(K102:K104,K106)</f>
        <v>6.8230000000000004</v>
      </c>
      <c r="L101" s="191">
        <f t="shared" si="19"/>
        <v>6.8230000000000004</v>
      </c>
      <c r="M101" s="193" t="str">
        <f t="shared" si="13"/>
        <v/>
      </c>
      <c r="N101" s="194"/>
    </row>
    <row r="102" spans="1:14" s="157" customFormat="1" ht="12" outlineLevel="1" x14ac:dyDescent="0.2">
      <c r="A102" s="188" t="s">
        <v>265</v>
      </c>
      <c r="B102" s="586" t="s">
        <v>266</v>
      </c>
      <c r="C102" s="587"/>
      <c r="D102" s="587"/>
      <c r="E102" s="587"/>
      <c r="F102" s="587"/>
      <c r="G102" s="587"/>
      <c r="H102" s="588"/>
      <c r="I102" s="189" t="s">
        <v>138</v>
      </c>
      <c r="J102" s="239"/>
      <c r="K102" s="191"/>
      <c r="L102" s="191"/>
      <c r="M102" s="193" t="str">
        <f t="shared" si="13"/>
        <v/>
      </c>
      <c r="N102" s="194"/>
    </row>
    <row r="103" spans="1:14" s="157" customFormat="1" ht="12" outlineLevel="1" x14ac:dyDescent="0.2">
      <c r="A103" s="188" t="s">
        <v>267</v>
      </c>
      <c r="B103" s="586" t="s">
        <v>268</v>
      </c>
      <c r="C103" s="587"/>
      <c r="D103" s="587"/>
      <c r="E103" s="587"/>
      <c r="F103" s="587"/>
      <c r="G103" s="587"/>
      <c r="H103" s="588"/>
      <c r="I103" s="189" t="s">
        <v>138</v>
      </c>
      <c r="J103" s="239"/>
      <c r="K103" s="191">
        <v>1.7</v>
      </c>
      <c r="L103" s="191">
        <f t="shared" si="18"/>
        <v>1.7</v>
      </c>
      <c r="M103" s="193" t="str">
        <f t="shared" si="13"/>
        <v/>
      </c>
      <c r="N103" s="194"/>
    </row>
    <row r="104" spans="1:14" s="157" customFormat="1" ht="12" outlineLevel="1" x14ac:dyDescent="0.2">
      <c r="A104" s="188" t="s">
        <v>269</v>
      </c>
      <c r="B104" s="586" t="s">
        <v>270</v>
      </c>
      <c r="C104" s="587"/>
      <c r="D104" s="587"/>
      <c r="E104" s="587"/>
      <c r="F104" s="587"/>
      <c r="G104" s="587"/>
      <c r="H104" s="588"/>
      <c r="I104" s="189" t="s">
        <v>138</v>
      </c>
      <c r="J104" s="239"/>
      <c r="K104" s="346">
        <f>K105</f>
        <v>1.927</v>
      </c>
      <c r="L104" s="191">
        <f t="shared" si="18"/>
        <v>1.927</v>
      </c>
      <c r="M104" s="193" t="str">
        <f t="shared" si="13"/>
        <v/>
      </c>
      <c r="N104" s="194"/>
    </row>
    <row r="105" spans="1:14" s="157" customFormat="1" ht="12" outlineLevel="1" x14ac:dyDescent="0.2">
      <c r="A105" s="188" t="s">
        <v>271</v>
      </c>
      <c r="B105" s="604" t="s">
        <v>262</v>
      </c>
      <c r="C105" s="605"/>
      <c r="D105" s="605"/>
      <c r="E105" s="605"/>
      <c r="F105" s="605"/>
      <c r="G105" s="605"/>
      <c r="H105" s="606"/>
      <c r="I105" s="243" t="s">
        <v>138</v>
      </c>
      <c r="J105" s="239"/>
      <c r="K105" s="191">
        <v>1.927</v>
      </c>
      <c r="L105" s="191">
        <f t="shared" si="18"/>
        <v>1.927</v>
      </c>
      <c r="M105" s="193" t="str">
        <f t="shared" si="13"/>
        <v/>
      </c>
      <c r="N105" s="194"/>
    </row>
    <row r="106" spans="1:14" s="157" customFormat="1" ht="12" outlineLevel="1" x14ac:dyDescent="0.2">
      <c r="A106" s="188" t="s">
        <v>272</v>
      </c>
      <c r="B106" s="586" t="s">
        <v>273</v>
      </c>
      <c r="C106" s="587"/>
      <c r="D106" s="587"/>
      <c r="E106" s="587"/>
      <c r="F106" s="587"/>
      <c r="G106" s="587"/>
      <c r="H106" s="588"/>
      <c r="I106" s="189" t="s">
        <v>138</v>
      </c>
      <c r="J106" s="239"/>
      <c r="K106" s="346">
        <v>3.1960000000000002</v>
      </c>
      <c r="L106" s="191">
        <f t="shared" si="18"/>
        <v>3.1960000000000002</v>
      </c>
      <c r="M106" s="193" t="str">
        <f t="shared" si="13"/>
        <v/>
      </c>
      <c r="N106" s="194"/>
    </row>
    <row r="107" spans="1:14" s="157" customFormat="1" ht="12" outlineLevel="1" x14ac:dyDescent="0.2">
      <c r="A107" s="188" t="s">
        <v>274</v>
      </c>
      <c r="B107" s="601" t="s">
        <v>275</v>
      </c>
      <c r="C107" s="602"/>
      <c r="D107" s="602"/>
      <c r="E107" s="602"/>
      <c r="F107" s="602"/>
      <c r="G107" s="602"/>
      <c r="H107" s="603"/>
      <c r="I107" s="189" t="s">
        <v>138</v>
      </c>
      <c r="J107" s="239">
        <f>J79+J94</f>
        <v>159.95779309999998</v>
      </c>
      <c r="K107" s="191">
        <f>K79+K94</f>
        <v>239.51302140999999</v>
      </c>
      <c r="L107" s="191">
        <f>L79+L94</f>
        <v>81.98022831000003</v>
      </c>
      <c r="M107" s="193">
        <f t="shared" si="13"/>
        <v>0.51251162398038885</v>
      </c>
      <c r="N107" s="194"/>
    </row>
    <row r="108" spans="1:14" s="157" customFormat="1" ht="12" outlineLevel="1" x14ac:dyDescent="0.2">
      <c r="A108" s="188" t="s">
        <v>77</v>
      </c>
      <c r="B108" s="571" t="s">
        <v>276</v>
      </c>
      <c r="C108" s="572"/>
      <c r="D108" s="572"/>
      <c r="E108" s="572"/>
      <c r="F108" s="572"/>
      <c r="G108" s="572"/>
      <c r="H108" s="573"/>
      <c r="I108" s="189" t="s">
        <v>138</v>
      </c>
      <c r="J108" s="239"/>
      <c r="K108" s="191"/>
      <c r="L108" s="191"/>
      <c r="M108" s="193" t="str">
        <f t="shared" si="13"/>
        <v/>
      </c>
      <c r="N108" s="194"/>
    </row>
    <row r="109" spans="1:14" s="157" customFormat="1" ht="12" outlineLevel="2" x14ac:dyDescent="0.2">
      <c r="A109" s="195" t="s">
        <v>277</v>
      </c>
      <c r="B109" s="679" t="s">
        <v>142</v>
      </c>
      <c r="C109" s="680"/>
      <c r="D109" s="680"/>
      <c r="E109" s="680"/>
      <c r="F109" s="680"/>
      <c r="G109" s="680"/>
      <c r="H109" s="681"/>
      <c r="I109" s="196" t="s">
        <v>138</v>
      </c>
      <c r="J109" s="240"/>
      <c r="K109" s="198"/>
      <c r="L109" s="198"/>
      <c r="M109" s="200" t="str">
        <f t="shared" si="13"/>
        <v/>
      </c>
      <c r="N109" s="201"/>
    </row>
    <row r="110" spans="1:14" s="157" customFormat="1" ht="12" outlineLevel="2" x14ac:dyDescent="0.2">
      <c r="A110" s="202" t="s">
        <v>278</v>
      </c>
      <c r="B110" s="577" t="s">
        <v>144</v>
      </c>
      <c r="C110" s="578"/>
      <c r="D110" s="578"/>
      <c r="E110" s="578"/>
      <c r="F110" s="578"/>
      <c r="G110" s="578"/>
      <c r="H110" s="579"/>
      <c r="I110" s="203" t="s">
        <v>138</v>
      </c>
      <c r="J110" s="241"/>
      <c r="K110" s="205"/>
      <c r="L110" s="205"/>
      <c r="M110" s="207" t="str">
        <f t="shared" si="13"/>
        <v/>
      </c>
      <c r="N110" s="208"/>
    </row>
    <row r="111" spans="1:14" s="157" customFormat="1" ht="12" outlineLevel="2" x14ac:dyDescent="0.2">
      <c r="A111" s="209" t="s">
        <v>279</v>
      </c>
      <c r="B111" s="676" t="s">
        <v>146</v>
      </c>
      <c r="C111" s="677"/>
      <c r="D111" s="677"/>
      <c r="E111" s="677"/>
      <c r="F111" s="677"/>
      <c r="G111" s="677"/>
      <c r="H111" s="678"/>
      <c r="I111" s="210" t="s">
        <v>138</v>
      </c>
      <c r="J111" s="242"/>
      <c r="K111" s="212"/>
      <c r="L111" s="212"/>
      <c r="M111" s="214" t="str">
        <f t="shared" si="13"/>
        <v/>
      </c>
      <c r="N111" s="215"/>
    </row>
    <row r="112" spans="1:14" s="157" customFormat="1" ht="12" outlineLevel="1" x14ac:dyDescent="0.2">
      <c r="A112" s="188" t="s">
        <v>78</v>
      </c>
      <c r="B112" s="589" t="s">
        <v>148</v>
      </c>
      <c r="C112" s="590"/>
      <c r="D112" s="590"/>
      <c r="E112" s="590"/>
      <c r="F112" s="590"/>
      <c r="G112" s="590"/>
      <c r="H112" s="591"/>
      <c r="I112" s="189" t="s">
        <v>138</v>
      </c>
      <c r="J112" s="239"/>
      <c r="K112" s="191"/>
      <c r="L112" s="191"/>
      <c r="M112" s="193" t="str">
        <f t="shared" si="13"/>
        <v/>
      </c>
      <c r="N112" s="194"/>
    </row>
    <row r="113" spans="1:14" s="157" customFormat="1" ht="12" outlineLevel="1" x14ac:dyDescent="0.2">
      <c r="A113" s="188" t="s">
        <v>79</v>
      </c>
      <c r="B113" s="589" t="s">
        <v>150</v>
      </c>
      <c r="C113" s="590"/>
      <c r="D113" s="590"/>
      <c r="E113" s="590"/>
      <c r="F113" s="590"/>
      <c r="G113" s="590"/>
      <c r="H113" s="591"/>
      <c r="I113" s="189" t="s">
        <v>138</v>
      </c>
      <c r="J113" s="239">
        <f>J85+J94*J27/J21</f>
        <v>145.59845588773621</v>
      </c>
      <c r="K113" s="191">
        <f>K85+K94*K27/K21</f>
        <v>220.44700407104412</v>
      </c>
      <c r="L113" s="191">
        <f t="shared" si="18"/>
        <v>74.848548183307912</v>
      </c>
      <c r="M113" s="193">
        <f t="shared" si="13"/>
        <v>0.51407515091382516</v>
      </c>
      <c r="N113" s="194"/>
    </row>
    <row r="114" spans="1:14" s="157" customFormat="1" ht="12" outlineLevel="1" x14ac:dyDescent="0.2">
      <c r="A114" s="188" t="s">
        <v>80</v>
      </c>
      <c r="B114" s="589" t="s">
        <v>152</v>
      </c>
      <c r="C114" s="590"/>
      <c r="D114" s="590"/>
      <c r="E114" s="590"/>
      <c r="F114" s="590"/>
      <c r="G114" s="590"/>
      <c r="H114" s="591"/>
      <c r="I114" s="189" t="s">
        <v>138</v>
      </c>
      <c r="J114" s="244"/>
      <c r="K114" s="245"/>
      <c r="L114" s="191"/>
      <c r="M114" s="193" t="str">
        <f t="shared" si="13"/>
        <v/>
      </c>
      <c r="N114" s="194"/>
    </row>
    <row r="115" spans="1:14" s="157" customFormat="1" ht="12" outlineLevel="1" x14ac:dyDescent="0.2">
      <c r="A115" s="188" t="s">
        <v>280</v>
      </c>
      <c r="B115" s="589" t="s">
        <v>154</v>
      </c>
      <c r="C115" s="590"/>
      <c r="D115" s="590"/>
      <c r="E115" s="590"/>
      <c r="F115" s="590"/>
      <c r="G115" s="590"/>
      <c r="H115" s="591"/>
      <c r="I115" s="189" t="s">
        <v>138</v>
      </c>
      <c r="J115" s="239">
        <f>J87+J94*J29/J21</f>
        <v>0.90752564166241412</v>
      </c>
      <c r="K115" s="191">
        <f>K87+K94*K29/K21</f>
        <v>3.6371499867710102</v>
      </c>
      <c r="L115" s="191"/>
      <c r="M115" s="193"/>
      <c r="N115" s="194"/>
    </row>
    <row r="116" spans="1:14" s="157" customFormat="1" ht="12" outlineLevel="1" x14ac:dyDescent="0.2">
      <c r="A116" s="188" t="s">
        <v>281</v>
      </c>
      <c r="B116" s="589" t="s">
        <v>156</v>
      </c>
      <c r="C116" s="590"/>
      <c r="D116" s="590"/>
      <c r="E116" s="590"/>
      <c r="F116" s="590"/>
      <c r="G116" s="590"/>
      <c r="H116" s="591"/>
      <c r="I116" s="189" t="s">
        <v>138</v>
      </c>
      <c r="J116" s="239"/>
      <c r="K116" s="191"/>
      <c r="L116" s="191"/>
      <c r="M116" s="193" t="str">
        <f t="shared" si="13"/>
        <v/>
      </c>
      <c r="N116" s="194"/>
    </row>
    <row r="117" spans="1:14" s="157" customFormat="1" ht="12" outlineLevel="1" x14ac:dyDescent="0.2">
      <c r="A117" s="188" t="s">
        <v>282</v>
      </c>
      <c r="B117" s="589" t="s">
        <v>158</v>
      </c>
      <c r="C117" s="590"/>
      <c r="D117" s="590"/>
      <c r="E117" s="590"/>
      <c r="F117" s="590"/>
      <c r="G117" s="590"/>
      <c r="H117" s="591"/>
      <c r="I117" s="189" t="s">
        <v>138</v>
      </c>
      <c r="J117" s="239"/>
      <c r="K117" s="191"/>
      <c r="L117" s="191"/>
      <c r="M117" s="193" t="str">
        <f t="shared" si="13"/>
        <v/>
      </c>
      <c r="N117" s="194"/>
    </row>
    <row r="118" spans="1:14" s="157" customFormat="1" ht="12" outlineLevel="1" x14ac:dyDescent="0.2">
      <c r="A118" s="188" t="s">
        <v>283</v>
      </c>
      <c r="B118" s="571" t="s">
        <v>160</v>
      </c>
      <c r="C118" s="572"/>
      <c r="D118" s="572"/>
      <c r="E118" s="572"/>
      <c r="F118" s="572"/>
      <c r="G118" s="572"/>
      <c r="H118" s="573"/>
      <c r="I118" s="189" t="s">
        <v>138</v>
      </c>
      <c r="J118" s="239"/>
      <c r="K118" s="191"/>
      <c r="L118" s="191"/>
      <c r="M118" s="193" t="str">
        <f t="shared" si="13"/>
        <v/>
      </c>
      <c r="N118" s="194"/>
    </row>
    <row r="119" spans="1:14" s="157" customFormat="1" ht="12" outlineLevel="2" x14ac:dyDescent="0.2">
      <c r="A119" s="195" t="s">
        <v>284</v>
      </c>
      <c r="B119" s="574" t="s">
        <v>162</v>
      </c>
      <c r="C119" s="575"/>
      <c r="D119" s="575"/>
      <c r="E119" s="575"/>
      <c r="F119" s="575"/>
      <c r="G119" s="575"/>
      <c r="H119" s="576"/>
      <c r="I119" s="196" t="s">
        <v>138</v>
      </c>
      <c r="J119" s="240"/>
      <c r="K119" s="198"/>
      <c r="L119" s="198">
        <f t="shared" si="18"/>
        <v>0</v>
      </c>
      <c r="M119" s="200" t="str">
        <f t="shared" si="13"/>
        <v/>
      </c>
      <c r="N119" s="201"/>
    </row>
    <row r="120" spans="1:14" s="157" customFormat="1" ht="12" outlineLevel="2" x14ac:dyDescent="0.2">
      <c r="A120" s="209" t="s">
        <v>285</v>
      </c>
      <c r="B120" s="580" t="s">
        <v>164</v>
      </c>
      <c r="C120" s="581"/>
      <c r="D120" s="581"/>
      <c r="E120" s="581"/>
      <c r="F120" s="581"/>
      <c r="G120" s="581"/>
      <c r="H120" s="582"/>
      <c r="I120" s="210" t="s">
        <v>138</v>
      </c>
      <c r="J120" s="242"/>
      <c r="K120" s="212"/>
      <c r="L120" s="212">
        <f t="shared" si="18"/>
        <v>0</v>
      </c>
      <c r="M120" s="214" t="str">
        <f t="shared" si="13"/>
        <v/>
      </c>
      <c r="N120" s="215"/>
    </row>
    <row r="121" spans="1:14" s="157" customFormat="1" ht="12" outlineLevel="1" x14ac:dyDescent="0.2">
      <c r="A121" s="188" t="s">
        <v>286</v>
      </c>
      <c r="B121" s="589" t="s">
        <v>166</v>
      </c>
      <c r="C121" s="590"/>
      <c r="D121" s="590"/>
      <c r="E121" s="590"/>
      <c r="F121" s="590"/>
      <c r="G121" s="590"/>
      <c r="H121" s="591"/>
      <c r="I121" s="189" t="s">
        <v>138</v>
      </c>
      <c r="J121" s="239">
        <f>J93+J94*J35/J21</f>
        <v>13.451811570601336</v>
      </c>
      <c r="K121" s="191">
        <f>K93+K94*K35/K21</f>
        <v>15.428867352184863</v>
      </c>
      <c r="L121" s="191">
        <f t="shared" si="18"/>
        <v>1.9770557815835268</v>
      </c>
      <c r="M121" s="193">
        <f t="shared" si="13"/>
        <v>0.14697319920123936</v>
      </c>
      <c r="N121" s="194"/>
    </row>
    <row r="122" spans="1:14" s="157" customFormat="1" ht="12" outlineLevel="1" x14ac:dyDescent="0.2">
      <c r="A122" s="188" t="s">
        <v>287</v>
      </c>
      <c r="B122" s="601" t="s">
        <v>288</v>
      </c>
      <c r="C122" s="602"/>
      <c r="D122" s="602"/>
      <c r="E122" s="602"/>
      <c r="F122" s="602"/>
      <c r="G122" s="602"/>
      <c r="H122" s="603"/>
      <c r="I122" s="189" t="s">
        <v>138</v>
      </c>
      <c r="J122" s="239">
        <v>32.540999999999997</v>
      </c>
      <c r="K122" s="191">
        <v>48.052</v>
      </c>
      <c r="L122" s="191">
        <f t="shared" si="18"/>
        <v>15.511000000000003</v>
      </c>
      <c r="M122" s="193">
        <f t="shared" si="13"/>
        <v>0.4766602132694141</v>
      </c>
      <c r="N122" s="194"/>
    </row>
    <row r="123" spans="1:14" s="157" customFormat="1" ht="12" outlineLevel="1" x14ac:dyDescent="0.2">
      <c r="A123" s="188" t="s">
        <v>82</v>
      </c>
      <c r="B123" s="589" t="s">
        <v>140</v>
      </c>
      <c r="C123" s="590"/>
      <c r="D123" s="590"/>
      <c r="E123" s="590"/>
      <c r="F123" s="590"/>
      <c r="G123" s="590"/>
      <c r="H123" s="591"/>
      <c r="I123" s="189" t="s">
        <v>138</v>
      </c>
      <c r="J123" s="239"/>
      <c r="K123" s="191"/>
      <c r="L123" s="191"/>
      <c r="M123" s="193" t="str">
        <f t="shared" si="13"/>
        <v/>
      </c>
      <c r="N123" s="194"/>
    </row>
    <row r="124" spans="1:14" s="157" customFormat="1" ht="12" outlineLevel="2" x14ac:dyDescent="0.2">
      <c r="A124" s="195" t="s">
        <v>289</v>
      </c>
      <c r="B124" s="679" t="s">
        <v>142</v>
      </c>
      <c r="C124" s="680"/>
      <c r="D124" s="680"/>
      <c r="E124" s="680"/>
      <c r="F124" s="680"/>
      <c r="G124" s="680"/>
      <c r="H124" s="681"/>
      <c r="I124" s="196" t="s">
        <v>138</v>
      </c>
      <c r="J124" s="240"/>
      <c r="K124" s="198"/>
      <c r="L124" s="198"/>
      <c r="M124" s="200" t="str">
        <f t="shared" si="13"/>
        <v/>
      </c>
      <c r="N124" s="201"/>
    </row>
    <row r="125" spans="1:14" s="157" customFormat="1" ht="12" outlineLevel="2" x14ac:dyDescent="0.2">
      <c r="A125" s="202" t="s">
        <v>290</v>
      </c>
      <c r="B125" s="577" t="s">
        <v>144</v>
      </c>
      <c r="C125" s="578"/>
      <c r="D125" s="578"/>
      <c r="E125" s="578"/>
      <c r="F125" s="578"/>
      <c r="G125" s="578"/>
      <c r="H125" s="579"/>
      <c r="I125" s="203" t="s">
        <v>138</v>
      </c>
      <c r="J125" s="241"/>
      <c r="K125" s="205"/>
      <c r="L125" s="205"/>
      <c r="M125" s="207" t="str">
        <f t="shared" si="13"/>
        <v/>
      </c>
      <c r="N125" s="208"/>
    </row>
    <row r="126" spans="1:14" s="157" customFormat="1" ht="12" outlineLevel="2" x14ac:dyDescent="0.2">
      <c r="A126" s="209" t="s">
        <v>291</v>
      </c>
      <c r="B126" s="676" t="s">
        <v>146</v>
      </c>
      <c r="C126" s="677"/>
      <c r="D126" s="677"/>
      <c r="E126" s="677"/>
      <c r="F126" s="677"/>
      <c r="G126" s="677"/>
      <c r="H126" s="678"/>
      <c r="I126" s="210" t="s">
        <v>138</v>
      </c>
      <c r="J126" s="242"/>
      <c r="K126" s="212"/>
      <c r="L126" s="212"/>
      <c r="M126" s="214" t="str">
        <f t="shared" si="13"/>
        <v/>
      </c>
      <c r="N126" s="215"/>
    </row>
    <row r="127" spans="1:14" s="157" customFormat="1" ht="12" outlineLevel="1" x14ac:dyDescent="0.2">
      <c r="A127" s="188" t="s">
        <v>83</v>
      </c>
      <c r="B127" s="589" t="s">
        <v>292</v>
      </c>
      <c r="C127" s="590"/>
      <c r="D127" s="590"/>
      <c r="E127" s="590"/>
      <c r="F127" s="590"/>
      <c r="G127" s="590"/>
      <c r="H127" s="591"/>
      <c r="I127" s="189" t="s">
        <v>138</v>
      </c>
      <c r="J127" s="239"/>
      <c r="K127" s="191"/>
      <c r="L127" s="191"/>
      <c r="M127" s="193" t="str">
        <f t="shared" si="13"/>
        <v/>
      </c>
      <c r="N127" s="194"/>
    </row>
    <row r="128" spans="1:14" s="157" customFormat="1" ht="12" outlineLevel="1" x14ac:dyDescent="0.2">
      <c r="A128" s="188" t="s">
        <v>84</v>
      </c>
      <c r="B128" s="589" t="s">
        <v>293</v>
      </c>
      <c r="C128" s="590"/>
      <c r="D128" s="590"/>
      <c r="E128" s="590"/>
      <c r="F128" s="590"/>
      <c r="G128" s="590"/>
      <c r="H128" s="591"/>
      <c r="I128" s="189" t="s">
        <v>138</v>
      </c>
      <c r="J128" s="239">
        <f>J113/J107*J122</f>
        <v>29.619809458616647</v>
      </c>
      <c r="K128" s="191">
        <f>K113/K107*K122</f>
        <v>44.226904146012089</v>
      </c>
      <c r="L128" s="191">
        <f t="shared" si="18"/>
        <v>14.607094687395442</v>
      </c>
      <c r="M128" s="193">
        <f t="shared" si="13"/>
        <v>0.49315289174306681</v>
      </c>
      <c r="N128" s="194"/>
    </row>
    <row r="129" spans="1:14" s="157" customFormat="1" ht="12" outlineLevel="1" x14ac:dyDescent="0.2">
      <c r="A129" s="188" t="s">
        <v>85</v>
      </c>
      <c r="B129" s="589" t="s">
        <v>294</v>
      </c>
      <c r="C129" s="590"/>
      <c r="D129" s="590"/>
      <c r="E129" s="590"/>
      <c r="F129" s="590"/>
      <c r="G129" s="590"/>
      <c r="H129" s="591"/>
      <c r="I129" s="189" t="s">
        <v>138</v>
      </c>
      <c r="J129" s="239"/>
      <c r="K129" s="191"/>
      <c r="L129" s="191"/>
      <c r="M129" s="193" t="str">
        <f t="shared" si="13"/>
        <v/>
      </c>
      <c r="N129" s="194"/>
    </row>
    <row r="130" spans="1:14" s="157" customFormat="1" ht="12" outlineLevel="1" x14ac:dyDescent="0.2">
      <c r="A130" s="188" t="s">
        <v>295</v>
      </c>
      <c r="B130" s="589" t="s">
        <v>296</v>
      </c>
      <c r="C130" s="590"/>
      <c r="D130" s="590"/>
      <c r="E130" s="590"/>
      <c r="F130" s="590"/>
      <c r="G130" s="590"/>
      <c r="H130" s="591"/>
      <c r="I130" s="189" t="s">
        <v>138</v>
      </c>
      <c r="J130" s="239"/>
      <c r="K130" s="191"/>
      <c r="L130" s="191"/>
      <c r="M130" s="193" t="str">
        <f t="shared" si="13"/>
        <v/>
      </c>
      <c r="N130" s="194"/>
    </row>
    <row r="131" spans="1:14" s="157" customFormat="1" ht="12" outlineLevel="1" x14ac:dyDescent="0.2">
      <c r="A131" s="188" t="s">
        <v>297</v>
      </c>
      <c r="B131" s="589" t="s">
        <v>298</v>
      </c>
      <c r="C131" s="590"/>
      <c r="D131" s="590"/>
      <c r="E131" s="590"/>
      <c r="F131" s="590"/>
      <c r="G131" s="590"/>
      <c r="H131" s="591"/>
      <c r="I131" s="189" t="s">
        <v>138</v>
      </c>
      <c r="J131" s="239"/>
      <c r="K131" s="191"/>
      <c r="L131" s="191"/>
      <c r="M131" s="193" t="str">
        <f t="shared" si="13"/>
        <v/>
      </c>
      <c r="N131" s="194"/>
    </row>
    <row r="132" spans="1:14" s="157" customFormat="1" ht="12" outlineLevel="1" x14ac:dyDescent="0.2">
      <c r="A132" s="188" t="s">
        <v>299</v>
      </c>
      <c r="B132" s="589" t="s">
        <v>300</v>
      </c>
      <c r="C132" s="590"/>
      <c r="D132" s="590"/>
      <c r="E132" s="590"/>
      <c r="F132" s="590"/>
      <c r="G132" s="590"/>
      <c r="H132" s="591"/>
      <c r="I132" s="189" t="s">
        <v>138</v>
      </c>
      <c r="J132" s="239"/>
      <c r="K132" s="191"/>
      <c r="L132" s="191"/>
      <c r="M132" s="193" t="str">
        <f t="shared" si="13"/>
        <v/>
      </c>
      <c r="N132" s="194"/>
    </row>
    <row r="133" spans="1:14" s="157" customFormat="1" ht="12" outlineLevel="1" x14ac:dyDescent="0.2">
      <c r="A133" s="188" t="s">
        <v>301</v>
      </c>
      <c r="B133" s="571" t="s">
        <v>160</v>
      </c>
      <c r="C133" s="572"/>
      <c r="D133" s="572"/>
      <c r="E133" s="572"/>
      <c r="F133" s="572"/>
      <c r="G133" s="572"/>
      <c r="H133" s="573"/>
      <c r="I133" s="189" t="s">
        <v>138</v>
      </c>
      <c r="J133" s="239"/>
      <c r="K133" s="191"/>
      <c r="L133" s="191"/>
      <c r="M133" s="193" t="str">
        <f t="shared" si="13"/>
        <v/>
      </c>
      <c r="N133" s="194"/>
    </row>
    <row r="134" spans="1:14" s="157" customFormat="1" ht="12" outlineLevel="2" x14ac:dyDescent="0.2">
      <c r="A134" s="195" t="s">
        <v>302</v>
      </c>
      <c r="B134" s="574" t="s">
        <v>162</v>
      </c>
      <c r="C134" s="575"/>
      <c r="D134" s="575"/>
      <c r="E134" s="575"/>
      <c r="F134" s="575"/>
      <c r="G134" s="575"/>
      <c r="H134" s="576"/>
      <c r="I134" s="196" t="s">
        <v>138</v>
      </c>
      <c r="J134" s="240"/>
      <c r="K134" s="198"/>
      <c r="L134" s="198">
        <f t="shared" si="18"/>
        <v>0</v>
      </c>
      <c r="M134" s="200" t="str">
        <f t="shared" si="13"/>
        <v/>
      </c>
      <c r="N134" s="201"/>
    </row>
    <row r="135" spans="1:14" s="157" customFormat="1" ht="12" outlineLevel="2" x14ac:dyDescent="0.2">
      <c r="A135" s="209" t="s">
        <v>303</v>
      </c>
      <c r="B135" s="580" t="s">
        <v>164</v>
      </c>
      <c r="C135" s="581"/>
      <c r="D135" s="581"/>
      <c r="E135" s="581"/>
      <c r="F135" s="581"/>
      <c r="G135" s="581"/>
      <c r="H135" s="582"/>
      <c r="I135" s="210" t="s">
        <v>138</v>
      </c>
      <c r="J135" s="242"/>
      <c r="K135" s="212"/>
      <c r="L135" s="212">
        <f t="shared" si="18"/>
        <v>0</v>
      </c>
      <c r="M135" s="214" t="str">
        <f t="shared" si="13"/>
        <v/>
      </c>
      <c r="N135" s="215"/>
    </row>
    <row r="136" spans="1:14" s="157" customFormat="1" ht="12" outlineLevel="1" x14ac:dyDescent="0.2">
      <c r="A136" s="188" t="s">
        <v>304</v>
      </c>
      <c r="B136" s="589" t="s">
        <v>305</v>
      </c>
      <c r="C136" s="590"/>
      <c r="D136" s="590"/>
      <c r="E136" s="590"/>
      <c r="F136" s="590"/>
      <c r="G136" s="590"/>
      <c r="H136" s="591"/>
      <c r="I136" s="189" t="s">
        <v>138</v>
      </c>
      <c r="J136" s="239">
        <f>J122-J128-J130</f>
        <v>2.9211905413833499</v>
      </c>
      <c r="K136" s="191">
        <f>K122-K128-K130</f>
        <v>3.8250958539879107</v>
      </c>
      <c r="L136" s="191">
        <f t="shared" si="18"/>
        <v>0.90390531260456086</v>
      </c>
      <c r="M136" s="193">
        <f t="shared" si="13"/>
        <v>0.30943045302909622</v>
      </c>
      <c r="N136" s="194"/>
    </row>
    <row r="137" spans="1:14" s="157" customFormat="1" ht="12" outlineLevel="1" x14ac:dyDescent="0.2">
      <c r="A137" s="188" t="s">
        <v>306</v>
      </c>
      <c r="B137" s="601" t="s">
        <v>307</v>
      </c>
      <c r="C137" s="602"/>
      <c r="D137" s="602"/>
      <c r="E137" s="602"/>
      <c r="F137" s="602"/>
      <c r="G137" s="602"/>
      <c r="H137" s="603"/>
      <c r="I137" s="189" t="s">
        <v>138</v>
      </c>
      <c r="J137" s="239">
        <f>J138+SUM(J142:J148)+J151</f>
        <v>127.41679309999996</v>
      </c>
      <c r="K137" s="191">
        <f>K138+SUM(K142:K148)+K151</f>
        <v>191.46102141</v>
      </c>
      <c r="L137" s="191">
        <f>L138+SUM(L142:L148)+L151</f>
        <v>61.314603964891432</v>
      </c>
      <c r="M137" s="193">
        <f t="shared" si="13"/>
        <v>0.48121289567200265</v>
      </c>
      <c r="N137" s="194"/>
    </row>
    <row r="138" spans="1:14" s="157" customFormat="1" ht="12" outlineLevel="1" x14ac:dyDescent="0.2">
      <c r="A138" s="188" t="s">
        <v>87</v>
      </c>
      <c r="B138" s="589" t="s">
        <v>140</v>
      </c>
      <c r="C138" s="590"/>
      <c r="D138" s="590"/>
      <c r="E138" s="590"/>
      <c r="F138" s="590"/>
      <c r="G138" s="590"/>
      <c r="H138" s="591"/>
      <c r="I138" s="189" t="s">
        <v>138</v>
      </c>
      <c r="J138" s="239"/>
      <c r="K138" s="191"/>
      <c r="L138" s="191"/>
      <c r="M138" s="193" t="str">
        <f t="shared" si="13"/>
        <v/>
      </c>
      <c r="N138" s="194"/>
    </row>
    <row r="139" spans="1:14" s="157" customFormat="1" ht="12" outlineLevel="2" x14ac:dyDescent="0.2">
      <c r="A139" s="195" t="s">
        <v>308</v>
      </c>
      <c r="B139" s="679" t="s">
        <v>142</v>
      </c>
      <c r="C139" s="680"/>
      <c r="D139" s="680"/>
      <c r="E139" s="680"/>
      <c r="F139" s="680"/>
      <c r="G139" s="680"/>
      <c r="H139" s="681"/>
      <c r="I139" s="196" t="s">
        <v>138</v>
      </c>
      <c r="J139" s="240"/>
      <c r="K139" s="198"/>
      <c r="L139" s="198"/>
      <c r="M139" s="200" t="str">
        <f t="shared" si="13"/>
        <v/>
      </c>
      <c r="N139" s="201"/>
    </row>
    <row r="140" spans="1:14" s="157" customFormat="1" ht="12" outlineLevel="2" x14ac:dyDescent="0.2">
      <c r="A140" s="202" t="s">
        <v>309</v>
      </c>
      <c r="B140" s="577" t="s">
        <v>144</v>
      </c>
      <c r="C140" s="578"/>
      <c r="D140" s="578"/>
      <c r="E140" s="578"/>
      <c r="F140" s="578"/>
      <c r="G140" s="578"/>
      <c r="H140" s="579"/>
      <c r="I140" s="203" t="s">
        <v>138</v>
      </c>
      <c r="J140" s="241"/>
      <c r="K140" s="205"/>
      <c r="L140" s="205"/>
      <c r="M140" s="207" t="str">
        <f t="shared" si="13"/>
        <v/>
      </c>
      <c r="N140" s="208"/>
    </row>
    <row r="141" spans="1:14" s="157" customFormat="1" ht="12" outlineLevel="2" x14ac:dyDescent="0.2">
      <c r="A141" s="209" t="s">
        <v>310</v>
      </c>
      <c r="B141" s="676" t="s">
        <v>146</v>
      </c>
      <c r="C141" s="677"/>
      <c r="D141" s="677"/>
      <c r="E141" s="677"/>
      <c r="F141" s="677"/>
      <c r="G141" s="677"/>
      <c r="H141" s="678"/>
      <c r="I141" s="210" t="s">
        <v>138</v>
      </c>
      <c r="J141" s="242"/>
      <c r="K141" s="212"/>
      <c r="L141" s="212"/>
      <c r="M141" s="214" t="str">
        <f t="shared" si="13"/>
        <v/>
      </c>
      <c r="N141" s="215"/>
    </row>
    <row r="142" spans="1:14" s="157" customFormat="1" ht="12" outlineLevel="1" x14ac:dyDescent="0.2">
      <c r="A142" s="188" t="s">
        <v>88</v>
      </c>
      <c r="B142" s="589" t="s">
        <v>148</v>
      </c>
      <c r="C142" s="590"/>
      <c r="D142" s="590"/>
      <c r="E142" s="590"/>
      <c r="F142" s="590"/>
      <c r="G142" s="590"/>
      <c r="H142" s="591"/>
      <c r="I142" s="189" t="s">
        <v>138</v>
      </c>
      <c r="J142" s="239"/>
      <c r="K142" s="191"/>
      <c r="L142" s="191"/>
      <c r="M142" s="193" t="str">
        <f t="shared" si="13"/>
        <v/>
      </c>
      <c r="N142" s="194"/>
    </row>
    <row r="143" spans="1:14" s="157" customFormat="1" ht="12" outlineLevel="1" x14ac:dyDescent="0.2">
      <c r="A143" s="188" t="s">
        <v>89</v>
      </c>
      <c r="B143" s="589" t="s">
        <v>150</v>
      </c>
      <c r="C143" s="590"/>
      <c r="D143" s="590"/>
      <c r="E143" s="590"/>
      <c r="F143" s="590"/>
      <c r="G143" s="590"/>
      <c r="H143" s="591"/>
      <c r="I143" s="189" t="s">
        <v>138</v>
      </c>
      <c r="J143" s="239">
        <f t="shared" ref="J143" si="20">J113-J128</f>
        <v>115.97864642911956</v>
      </c>
      <c r="K143" s="191">
        <f>K113-K128</f>
        <v>176.22009992503203</v>
      </c>
      <c r="L143" s="191">
        <f t="shared" si="18"/>
        <v>60.241453495912467</v>
      </c>
      <c r="M143" s="193">
        <f t="shared" si="13"/>
        <v>0.51941849082304192</v>
      </c>
      <c r="N143" s="194"/>
    </row>
    <row r="144" spans="1:14" s="157" customFormat="1" ht="12" outlineLevel="1" x14ac:dyDescent="0.2">
      <c r="A144" s="188" t="s">
        <v>90</v>
      </c>
      <c r="B144" s="589" t="s">
        <v>152</v>
      </c>
      <c r="C144" s="590"/>
      <c r="D144" s="590"/>
      <c r="E144" s="590"/>
      <c r="F144" s="590"/>
      <c r="G144" s="590"/>
      <c r="H144" s="591"/>
      <c r="I144" s="189" t="s">
        <v>138</v>
      </c>
      <c r="J144" s="239"/>
      <c r="K144" s="191"/>
      <c r="L144" s="191"/>
      <c r="M144" s="193" t="str">
        <f t="shared" si="13"/>
        <v/>
      </c>
      <c r="N144" s="194"/>
    </row>
    <row r="145" spans="1:14" s="157" customFormat="1" ht="12" outlineLevel="1" x14ac:dyDescent="0.2">
      <c r="A145" s="188" t="s">
        <v>311</v>
      </c>
      <c r="B145" s="589" t="s">
        <v>154</v>
      </c>
      <c r="C145" s="590"/>
      <c r="D145" s="590"/>
      <c r="E145" s="590"/>
      <c r="F145" s="590"/>
      <c r="G145" s="590"/>
      <c r="H145" s="591"/>
      <c r="I145" s="189" t="s">
        <v>138</v>
      </c>
      <c r="J145" s="239">
        <f t="shared" ref="J145" si="21">J115-J130</f>
        <v>0.90752564166241412</v>
      </c>
      <c r="K145" s="191">
        <f t="shared" ref="K145" si="22">K115-K130</f>
        <v>3.6371499867710102</v>
      </c>
      <c r="L145" s="191"/>
      <c r="M145" s="193"/>
      <c r="N145" s="194"/>
    </row>
    <row r="146" spans="1:14" s="157" customFormat="1" ht="12" outlineLevel="1" x14ac:dyDescent="0.2">
      <c r="A146" s="188" t="s">
        <v>312</v>
      </c>
      <c r="B146" s="589" t="s">
        <v>156</v>
      </c>
      <c r="C146" s="590"/>
      <c r="D146" s="590"/>
      <c r="E146" s="590"/>
      <c r="F146" s="590"/>
      <c r="G146" s="590"/>
      <c r="H146" s="591"/>
      <c r="I146" s="189" t="s">
        <v>138</v>
      </c>
      <c r="J146" s="239"/>
      <c r="K146" s="191"/>
      <c r="L146" s="191"/>
      <c r="M146" s="193" t="str">
        <f t="shared" si="13"/>
        <v/>
      </c>
      <c r="N146" s="194"/>
    </row>
    <row r="147" spans="1:14" s="157" customFormat="1" ht="12" outlineLevel="1" x14ac:dyDescent="0.2">
      <c r="A147" s="188" t="s">
        <v>313</v>
      </c>
      <c r="B147" s="589" t="s">
        <v>158</v>
      </c>
      <c r="C147" s="590"/>
      <c r="D147" s="590"/>
      <c r="E147" s="590"/>
      <c r="F147" s="590"/>
      <c r="G147" s="590"/>
      <c r="H147" s="591"/>
      <c r="I147" s="189" t="s">
        <v>138</v>
      </c>
      <c r="J147" s="239"/>
      <c r="K147" s="191"/>
      <c r="L147" s="191"/>
      <c r="M147" s="193" t="str">
        <f t="shared" si="13"/>
        <v/>
      </c>
      <c r="N147" s="194"/>
    </row>
    <row r="148" spans="1:14" s="157" customFormat="1" ht="12" outlineLevel="1" x14ac:dyDescent="0.2">
      <c r="A148" s="188" t="s">
        <v>314</v>
      </c>
      <c r="B148" s="571" t="s">
        <v>160</v>
      </c>
      <c r="C148" s="572"/>
      <c r="D148" s="572"/>
      <c r="E148" s="572"/>
      <c r="F148" s="572"/>
      <c r="G148" s="572"/>
      <c r="H148" s="573"/>
      <c r="I148" s="189" t="s">
        <v>138</v>
      </c>
      <c r="J148" s="239"/>
      <c r="K148" s="191"/>
      <c r="L148" s="191"/>
      <c r="M148" s="193" t="str">
        <f t="shared" si="13"/>
        <v/>
      </c>
      <c r="N148" s="194"/>
    </row>
    <row r="149" spans="1:14" s="157" customFormat="1" ht="12" outlineLevel="2" x14ac:dyDescent="0.2">
      <c r="A149" s="195" t="s">
        <v>315</v>
      </c>
      <c r="B149" s="574" t="s">
        <v>162</v>
      </c>
      <c r="C149" s="575"/>
      <c r="D149" s="575"/>
      <c r="E149" s="575"/>
      <c r="F149" s="575"/>
      <c r="G149" s="575"/>
      <c r="H149" s="576"/>
      <c r="I149" s="196" t="s">
        <v>138</v>
      </c>
      <c r="J149" s="240">
        <f t="shared" ref="J149:K151" si="23">J119-J134</f>
        <v>0</v>
      </c>
      <c r="K149" s="198">
        <f t="shared" si="23"/>
        <v>0</v>
      </c>
      <c r="L149" s="198">
        <f t="shared" si="18"/>
        <v>0</v>
      </c>
      <c r="M149" s="200" t="str">
        <f t="shared" si="13"/>
        <v/>
      </c>
      <c r="N149" s="201"/>
    </row>
    <row r="150" spans="1:14" s="157" customFormat="1" ht="12" outlineLevel="2" x14ac:dyDescent="0.2">
      <c r="A150" s="209" t="s">
        <v>316</v>
      </c>
      <c r="B150" s="580" t="s">
        <v>164</v>
      </c>
      <c r="C150" s="581"/>
      <c r="D150" s="581"/>
      <c r="E150" s="581"/>
      <c r="F150" s="581"/>
      <c r="G150" s="581"/>
      <c r="H150" s="582"/>
      <c r="I150" s="210" t="s">
        <v>138</v>
      </c>
      <c r="J150" s="242">
        <f t="shared" si="23"/>
        <v>0</v>
      </c>
      <c r="K150" s="212">
        <f t="shared" si="23"/>
        <v>0</v>
      </c>
      <c r="L150" s="212">
        <f t="shared" si="18"/>
        <v>0</v>
      </c>
      <c r="M150" s="214" t="str">
        <f t="shared" si="13"/>
        <v/>
      </c>
      <c r="N150" s="215"/>
    </row>
    <row r="151" spans="1:14" s="157" customFormat="1" ht="12" outlineLevel="1" x14ac:dyDescent="0.2">
      <c r="A151" s="246" t="s">
        <v>317</v>
      </c>
      <c r="B151" s="703" t="s">
        <v>166</v>
      </c>
      <c r="C151" s="704"/>
      <c r="D151" s="704"/>
      <c r="E151" s="704"/>
      <c r="F151" s="704"/>
      <c r="G151" s="704"/>
      <c r="H151" s="705"/>
      <c r="I151" s="217" t="s">
        <v>138</v>
      </c>
      <c r="J151" s="239">
        <f t="shared" si="23"/>
        <v>10.530621029217986</v>
      </c>
      <c r="K151" s="247">
        <f t="shared" ref="K151" si="24">K121-K136</f>
        <v>11.603771498196952</v>
      </c>
      <c r="L151" s="247">
        <f t="shared" si="18"/>
        <v>1.0731504689789659</v>
      </c>
      <c r="M151" s="248">
        <f t="shared" si="13"/>
        <v>0.10190761456531677</v>
      </c>
      <c r="N151" s="249"/>
    </row>
    <row r="152" spans="1:14" s="157" customFormat="1" ht="12" x14ac:dyDescent="0.2">
      <c r="A152" s="188" t="s">
        <v>318</v>
      </c>
      <c r="B152" s="601" t="s">
        <v>319</v>
      </c>
      <c r="C152" s="602"/>
      <c r="D152" s="602"/>
      <c r="E152" s="602"/>
      <c r="F152" s="602"/>
      <c r="G152" s="602"/>
      <c r="H152" s="603"/>
      <c r="I152" s="243" t="s">
        <v>138</v>
      </c>
      <c r="J152" s="239">
        <f>J137</f>
        <v>127.41679309999996</v>
      </c>
      <c r="K152" s="191">
        <f>K137</f>
        <v>191.46102141</v>
      </c>
      <c r="L152" s="250">
        <f t="shared" ref="L152" si="25">SUM(L153:L156)</f>
        <v>64.044228310000022</v>
      </c>
      <c r="M152" s="193">
        <f t="shared" ref="M152:M163" si="26">IFERROR(L152/J152,"")</f>
        <v>0.50263569465083358</v>
      </c>
      <c r="N152" s="194"/>
    </row>
    <row r="153" spans="1:14" s="157" customFormat="1" ht="12" x14ac:dyDescent="0.2">
      <c r="A153" s="188" t="s">
        <v>92</v>
      </c>
      <c r="B153" s="589" t="s">
        <v>773</v>
      </c>
      <c r="C153" s="590"/>
      <c r="D153" s="590"/>
      <c r="E153" s="590"/>
      <c r="F153" s="590"/>
      <c r="G153" s="590"/>
      <c r="H153" s="591"/>
      <c r="I153" s="189" t="s">
        <v>138</v>
      </c>
      <c r="J153" s="250">
        <f>J372</f>
        <v>18.371649999999999</v>
      </c>
      <c r="K153" s="346">
        <f>K372</f>
        <v>20.064178200000001</v>
      </c>
      <c r="L153" s="250">
        <f>K153-J153</f>
        <v>1.6925282000000017</v>
      </c>
      <c r="M153" s="193">
        <f t="shared" si="26"/>
        <v>9.2127174205909754E-2</v>
      </c>
      <c r="N153" s="194"/>
    </row>
    <row r="154" spans="1:14" s="157" customFormat="1" ht="12" x14ac:dyDescent="0.2">
      <c r="A154" s="188" t="s">
        <v>93</v>
      </c>
      <c r="B154" s="589" t="s">
        <v>774</v>
      </c>
      <c r="C154" s="590"/>
      <c r="D154" s="590"/>
      <c r="E154" s="590"/>
      <c r="F154" s="590"/>
      <c r="G154" s="590"/>
      <c r="H154" s="591"/>
      <c r="I154" s="243" t="s">
        <v>138</v>
      </c>
      <c r="J154" s="239"/>
      <c r="K154" s="191"/>
      <c r="L154" s="250"/>
      <c r="M154" s="251" t="str">
        <f t="shared" si="26"/>
        <v/>
      </c>
      <c r="N154" s="194"/>
    </row>
    <row r="155" spans="1:14" s="157" customFormat="1" ht="12" x14ac:dyDescent="0.2">
      <c r="A155" s="188" t="s">
        <v>94</v>
      </c>
      <c r="B155" s="589" t="s">
        <v>323</v>
      </c>
      <c r="C155" s="590"/>
      <c r="D155" s="590"/>
      <c r="E155" s="590"/>
      <c r="F155" s="590"/>
      <c r="G155" s="590"/>
      <c r="H155" s="591"/>
      <c r="I155" s="243" t="s">
        <v>138</v>
      </c>
      <c r="J155" s="239"/>
      <c r="K155" s="191"/>
      <c r="L155" s="250"/>
      <c r="M155" s="251" t="str">
        <f t="shared" si="26"/>
        <v/>
      </c>
      <c r="N155" s="194"/>
    </row>
    <row r="156" spans="1:14" s="157" customFormat="1" ht="12.75" thickBot="1" x14ac:dyDescent="0.25">
      <c r="A156" s="252" t="s">
        <v>95</v>
      </c>
      <c r="B156" s="592" t="s">
        <v>775</v>
      </c>
      <c r="C156" s="593"/>
      <c r="D156" s="593"/>
      <c r="E156" s="593"/>
      <c r="F156" s="593"/>
      <c r="G156" s="593"/>
      <c r="H156" s="594"/>
      <c r="I156" s="253" t="s">
        <v>138</v>
      </c>
      <c r="J156" s="254">
        <f>J152-J153</f>
        <v>109.04514309999996</v>
      </c>
      <c r="K156" s="255">
        <f>K152-K153</f>
        <v>171.39684320999999</v>
      </c>
      <c r="L156" s="256">
        <f>K156-J156</f>
        <v>62.351700110000024</v>
      </c>
      <c r="M156" s="257">
        <f t="shared" si="26"/>
        <v>0.57179713224659934</v>
      </c>
      <c r="N156" s="258"/>
    </row>
    <row r="157" spans="1:14" s="157" customFormat="1" ht="12" x14ac:dyDescent="0.2">
      <c r="A157" s="225" t="s">
        <v>776</v>
      </c>
      <c r="B157" s="595" t="s">
        <v>229</v>
      </c>
      <c r="C157" s="596"/>
      <c r="D157" s="596"/>
      <c r="E157" s="596"/>
      <c r="F157" s="596"/>
      <c r="G157" s="596"/>
      <c r="H157" s="597"/>
      <c r="I157" s="259" t="s">
        <v>349</v>
      </c>
      <c r="J157" s="260"/>
      <c r="K157" s="261"/>
      <c r="L157" s="262"/>
      <c r="M157" s="263" t="str">
        <f t="shared" si="26"/>
        <v/>
      </c>
      <c r="N157" s="264"/>
    </row>
    <row r="158" spans="1:14" s="157" customFormat="1" ht="12" x14ac:dyDescent="0.2">
      <c r="A158" s="188" t="s">
        <v>97</v>
      </c>
      <c r="B158" s="571" t="s">
        <v>777</v>
      </c>
      <c r="C158" s="572"/>
      <c r="D158" s="572"/>
      <c r="E158" s="572"/>
      <c r="F158" s="572"/>
      <c r="G158" s="572"/>
      <c r="H158" s="573"/>
      <c r="I158" s="243" t="s">
        <v>138</v>
      </c>
      <c r="J158" s="265">
        <f>J107+J103+J67</f>
        <v>198.03479309999997</v>
      </c>
      <c r="K158" s="191">
        <f>K107+K103+K67</f>
        <v>283.90702140999997</v>
      </c>
      <c r="L158" s="266">
        <f t="shared" ref="L158:L163" si="27">K158-J158</f>
        <v>85.872228309999997</v>
      </c>
      <c r="M158" s="251">
        <f t="shared" si="26"/>
        <v>0.43362192555041484</v>
      </c>
      <c r="N158" s="267"/>
    </row>
    <row r="159" spans="1:14" s="157" customFormat="1" ht="12" x14ac:dyDescent="0.2">
      <c r="A159" s="188" t="s">
        <v>98</v>
      </c>
      <c r="B159" s="589" t="s">
        <v>778</v>
      </c>
      <c r="C159" s="590"/>
      <c r="D159" s="590"/>
      <c r="E159" s="590"/>
      <c r="F159" s="590"/>
      <c r="G159" s="590"/>
      <c r="H159" s="591"/>
      <c r="I159" s="243" t="s">
        <v>138</v>
      </c>
      <c r="J159" s="265">
        <f>J230</f>
        <v>0</v>
      </c>
      <c r="K159" s="191">
        <f>K230</f>
        <v>0</v>
      </c>
      <c r="L159" s="266">
        <f t="shared" si="27"/>
        <v>0</v>
      </c>
      <c r="M159" s="251" t="str">
        <f t="shared" si="26"/>
        <v/>
      </c>
      <c r="N159" s="267"/>
    </row>
    <row r="160" spans="1:14" s="157" customFormat="1" ht="12" x14ac:dyDescent="0.2">
      <c r="A160" s="188" t="s">
        <v>779</v>
      </c>
      <c r="B160" s="586" t="s">
        <v>780</v>
      </c>
      <c r="C160" s="587"/>
      <c r="D160" s="587"/>
      <c r="E160" s="587"/>
      <c r="F160" s="587"/>
      <c r="G160" s="587"/>
      <c r="H160" s="588"/>
      <c r="I160" s="243" t="s">
        <v>138</v>
      </c>
      <c r="J160" s="265">
        <f>J159</f>
        <v>0</v>
      </c>
      <c r="K160" s="191">
        <v>0</v>
      </c>
      <c r="L160" s="266">
        <f t="shared" si="27"/>
        <v>0</v>
      </c>
      <c r="M160" s="251" t="str">
        <f t="shared" si="26"/>
        <v/>
      </c>
      <c r="N160" s="267"/>
    </row>
    <row r="161" spans="1:14" s="157" customFormat="1" ht="12" x14ac:dyDescent="0.2">
      <c r="A161" s="188" t="s">
        <v>99</v>
      </c>
      <c r="B161" s="589" t="s">
        <v>781</v>
      </c>
      <c r="C161" s="590"/>
      <c r="D161" s="590"/>
      <c r="E161" s="590"/>
      <c r="F161" s="590"/>
      <c r="G161" s="590"/>
      <c r="H161" s="591"/>
      <c r="I161" s="243" t="s">
        <v>138</v>
      </c>
      <c r="J161" s="265">
        <f>J160</f>
        <v>0</v>
      </c>
      <c r="K161" s="191">
        <v>0</v>
      </c>
      <c r="L161" s="266">
        <f t="shared" si="27"/>
        <v>0</v>
      </c>
      <c r="M161" s="251" t="str">
        <f t="shared" si="26"/>
        <v/>
      </c>
      <c r="N161" s="267"/>
    </row>
    <row r="162" spans="1:14" s="157" customFormat="1" ht="12" x14ac:dyDescent="0.2">
      <c r="A162" s="188" t="s">
        <v>782</v>
      </c>
      <c r="B162" s="586" t="s">
        <v>783</v>
      </c>
      <c r="C162" s="587"/>
      <c r="D162" s="587"/>
      <c r="E162" s="587"/>
      <c r="F162" s="587"/>
      <c r="G162" s="587"/>
      <c r="H162" s="588"/>
      <c r="I162" s="243" t="s">
        <v>138</v>
      </c>
      <c r="J162" s="265">
        <f>J161</f>
        <v>0</v>
      </c>
      <c r="K162" s="191">
        <v>0</v>
      </c>
      <c r="L162" s="266">
        <f t="shared" si="27"/>
        <v>0</v>
      </c>
      <c r="M162" s="251" t="str">
        <f t="shared" si="26"/>
        <v/>
      </c>
      <c r="N162" s="267"/>
    </row>
    <row r="163" spans="1:14" s="157" customFormat="1" ht="12.75" thickBot="1" x14ac:dyDescent="0.25">
      <c r="A163" s="246" t="s">
        <v>100</v>
      </c>
      <c r="B163" s="700" t="s">
        <v>784</v>
      </c>
      <c r="C163" s="701"/>
      <c r="D163" s="701"/>
      <c r="E163" s="701"/>
      <c r="F163" s="701"/>
      <c r="G163" s="701"/>
      <c r="H163" s="702"/>
      <c r="I163" s="268" t="s">
        <v>349</v>
      </c>
      <c r="J163" s="269">
        <f>J161/J158</f>
        <v>0</v>
      </c>
      <c r="K163" s="255">
        <f>K161/K158</f>
        <v>0</v>
      </c>
      <c r="L163" s="270">
        <f t="shared" si="27"/>
        <v>0</v>
      </c>
      <c r="M163" s="271" t="str">
        <f t="shared" si="26"/>
        <v/>
      </c>
      <c r="N163" s="272"/>
    </row>
    <row r="164" spans="1:14" ht="16.5" thickBot="1" x14ac:dyDescent="0.3">
      <c r="A164" s="667" t="s">
        <v>785</v>
      </c>
      <c r="B164" s="668"/>
      <c r="C164" s="668"/>
      <c r="D164" s="668"/>
      <c r="E164" s="668"/>
      <c r="F164" s="668"/>
      <c r="G164" s="668"/>
      <c r="H164" s="668"/>
      <c r="I164" s="668"/>
      <c r="J164" s="668"/>
      <c r="K164" s="668"/>
      <c r="L164" s="668"/>
      <c r="M164" s="668"/>
      <c r="N164" s="669"/>
    </row>
    <row r="165" spans="1:14" s="157" customFormat="1" ht="12" x14ac:dyDescent="0.2">
      <c r="A165" s="225" t="s">
        <v>786</v>
      </c>
      <c r="B165" s="595" t="s">
        <v>787</v>
      </c>
      <c r="C165" s="596"/>
      <c r="D165" s="596"/>
      <c r="E165" s="596"/>
      <c r="F165" s="596"/>
      <c r="G165" s="596"/>
      <c r="H165" s="597"/>
      <c r="I165" s="259" t="s">
        <v>138</v>
      </c>
      <c r="J165" s="183">
        <f>J166+SUM(J166,J170:J176,J179,J182)</f>
        <v>528.30437829000005</v>
      </c>
      <c r="K165" s="184">
        <f>K166+SUM(K166,K170:K176,K179,K182)</f>
        <v>551.60636699999998</v>
      </c>
      <c r="L165" s="184">
        <f>L166+SUM(L166,L170:L176,L179,L182)</f>
        <v>23.301988710000003</v>
      </c>
      <c r="M165" s="186">
        <f t="shared" ref="M165:M199" si="28">IFERROR(L165/J165,"")</f>
        <v>4.4107127761127379E-2</v>
      </c>
      <c r="N165" s="273"/>
    </row>
    <row r="166" spans="1:14" s="157" customFormat="1" ht="12" outlineLevel="1" x14ac:dyDescent="0.2">
      <c r="A166" s="188" t="s">
        <v>102</v>
      </c>
      <c r="B166" s="589" t="s">
        <v>140</v>
      </c>
      <c r="C166" s="590"/>
      <c r="D166" s="590"/>
      <c r="E166" s="590"/>
      <c r="F166" s="590"/>
      <c r="G166" s="590"/>
      <c r="H166" s="591"/>
      <c r="I166" s="243" t="s">
        <v>138</v>
      </c>
      <c r="J166" s="265">
        <f>SUM(J167:J169)</f>
        <v>0</v>
      </c>
      <c r="K166" s="191">
        <f>SUM(K167:K169)</f>
        <v>0</v>
      </c>
      <c r="L166" s="266">
        <f>SUM(L167:L169)</f>
        <v>0</v>
      </c>
      <c r="M166" s="251" t="str">
        <f t="shared" si="28"/>
        <v/>
      </c>
      <c r="N166" s="267"/>
    </row>
    <row r="167" spans="1:14" s="157" customFormat="1" ht="12" outlineLevel="2" x14ac:dyDescent="0.2">
      <c r="A167" s="195" t="s">
        <v>788</v>
      </c>
      <c r="B167" s="679" t="s">
        <v>142</v>
      </c>
      <c r="C167" s="680"/>
      <c r="D167" s="680"/>
      <c r="E167" s="680"/>
      <c r="F167" s="680"/>
      <c r="G167" s="680"/>
      <c r="H167" s="681"/>
      <c r="I167" s="274" t="s">
        <v>138</v>
      </c>
      <c r="J167" s="275"/>
      <c r="K167" s="198"/>
      <c r="L167" s="276">
        <f t="shared" ref="L167:L175" si="29">K167-J167</f>
        <v>0</v>
      </c>
      <c r="M167" s="230" t="str">
        <f t="shared" si="28"/>
        <v/>
      </c>
      <c r="N167" s="277"/>
    </row>
    <row r="168" spans="1:14" s="157" customFormat="1" ht="12" outlineLevel="2" x14ac:dyDescent="0.2">
      <c r="A168" s="202" t="s">
        <v>789</v>
      </c>
      <c r="B168" s="577" t="s">
        <v>144</v>
      </c>
      <c r="C168" s="578"/>
      <c r="D168" s="578"/>
      <c r="E168" s="578"/>
      <c r="F168" s="578"/>
      <c r="G168" s="578"/>
      <c r="H168" s="579"/>
      <c r="I168" s="278" t="s">
        <v>138</v>
      </c>
      <c r="J168" s="279"/>
      <c r="K168" s="205"/>
      <c r="L168" s="280">
        <f t="shared" si="29"/>
        <v>0</v>
      </c>
      <c r="M168" s="233" t="str">
        <f t="shared" si="28"/>
        <v/>
      </c>
      <c r="N168" s="281"/>
    </row>
    <row r="169" spans="1:14" s="157" customFormat="1" ht="12" outlineLevel="2" x14ac:dyDescent="0.2">
      <c r="A169" s="209" t="s">
        <v>790</v>
      </c>
      <c r="B169" s="676" t="s">
        <v>146</v>
      </c>
      <c r="C169" s="677"/>
      <c r="D169" s="677"/>
      <c r="E169" s="677"/>
      <c r="F169" s="677"/>
      <c r="G169" s="677"/>
      <c r="H169" s="678"/>
      <c r="I169" s="282" t="s">
        <v>138</v>
      </c>
      <c r="J169" s="283"/>
      <c r="K169" s="212"/>
      <c r="L169" s="284">
        <f t="shared" si="29"/>
        <v>0</v>
      </c>
      <c r="M169" s="285" t="str">
        <f t="shared" si="28"/>
        <v/>
      </c>
      <c r="N169" s="286"/>
    </row>
    <row r="170" spans="1:14" s="157" customFormat="1" ht="12" outlineLevel="1" x14ac:dyDescent="0.2">
      <c r="A170" s="188" t="s">
        <v>103</v>
      </c>
      <c r="B170" s="589" t="s">
        <v>148</v>
      </c>
      <c r="C170" s="590"/>
      <c r="D170" s="590"/>
      <c r="E170" s="590"/>
      <c r="F170" s="590"/>
      <c r="G170" s="590"/>
      <c r="H170" s="591"/>
      <c r="I170" s="243" t="s">
        <v>138</v>
      </c>
      <c r="J170" s="265"/>
      <c r="K170" s="191"/>
      <c r="L170" s="266">
        <f t="shared" si="29"/>
        <v>0</v>
      </c>
      <c r="M170" s="251" t="str">
        <f t="shared" si="28"/>
        <v/>
      </c>
      <c r="N170" s="267"/>
    </row>
    <row r="171" spans="1:14" s="157" customFormat="1" ht="12" outlineLevel="1" x14ac:dyDescent="0.2">
      <c r="A171" s="188" t="s">
        <v>104</v>
      </c>
      <c r="B171" s="589" t="s">
        <v>150</v>
      </c>
      <c r="C171" s="590"/>
      <c r="D171" s="590"/>
      <c r="E171" s="590"/>
      <c r="F171" s="590"/>
      <c r="G171" s="590"/>
      <c r="H171" s="591"/>
      <c r="I171" s="243" t="s">
        <v>138</v>
      </c>
      <c r="J171" s="190">
        <v>481.54341828999998</v>
      </c>
      <c r="K171" s="191">
        <v>492.75315999999998</v>
      </c>
      <c r="L171" s="191">
        <f t="shared" si="29"/>
        <v>11.209741710000003</v>
      </c>
      <c r="M171" s="193">
        <f t="shared" si="28"/>
        <v>2.3278776708872299E-2</v>
      </c>
      <c r="N171" s="267"/>
    </row>
    <row r="172" spans="1:14" s="157" customFormat="1" ht="12" outlineLevel="1" x14ac:dyDescent="0.2">
      <c r="A172" s="188" t="s">
        <v>105</v>
      </c>
      <c r="B172" s="589" t="s">
        <v>152</v>
      </c>
      <c r="C172" s="590"/>
      <c r="D172" s="590"/>
      <c r="E172" s="590"/>
      <c r="F172" s="590"/>
      <c r="G172" s="590"/>
      <c r="H172" s="591"/>
      <c r="I172" s="243" t="s">
        <v>138</v>
      </c>
      <c r="J172" s="265"/>
      <c r="K172" s="191"/>
      <c r="L172" s="266">
        <f t="shared" si="29"/>
        <v>0</v>
      </c>
      <c r="M172" s="251" t="str">
        <f t="shared" si="28"/>
        <v/>
      </c>
      <c r="N172" s="267"/>
    </row>
    <row r="173" spans="1:14" s="157" customFormat="1" ht="12" outlineLevel="1" x14ac:dyDescent="0.2">
      <c r="A173" s="188" t="s">
        <v>725</v>
      </c>
      <c r="B173" s="589" t="s">
        <v>154</v>
      </c>
      <c r="C173" s="590"/>
      <c r="D173" s="590"/>
      <c r="E173" s="590"/>
      <c r="F173" s="590"/>
      <c r="G173" s="590"/>
      <c r="H173" s="591"/>
      <c r="I173" s="243" t="s">
        <v>138</v>
      </c>
      <c r="J173" s="190">
        <v>3.4468100000000002</v>
      </c>
      <c r="K173" s="191">
        <v>18.003686999999999</v>
      </c>
      <c r="L173" s="191">
        <f t="shared" si="29"/>
        <v>14.556877</v>
      </c>
      <c r="M173" s="193">
        <f t="shared" si="28"/>
        <v>4.2232896504303978</v>
      </c>
      <c r="N173" s="267"/>
    </row>
    <row r="174" spans="1:14" s="157" customFormat="1" ht="12" outlineLevel="1" x14ac:dyDescent="0.2">
      <c r="A174" s="188" t="s">
        <v>791</v>
      </c>
      <c r="B174" s="589" t="s">
        <v>156</v>
      </c>
      <c r="C174" s="590"/>
      <c r="D174" s="590"/>
      <c r="E174" s="590"/>
      <c r="F174" s="590"/>
      <c r="G174" s="590"/>
      <c r="H174" s="591"/>
      <c r="I174" s="243" t="s">
        <v>138</v>
      </c>
      <c r="J174" s="265"/>
      <c r="K174" s="191"/>
      <c r="L174" s="266">
        <f t="shared" si="29"/>
        <v>0</v>
      </c>
      <c r="M174" s="251" t="str">
        <f t="shared" si="28"/>
        <v/>
      </c>
      <c r="N174" s="267"/>
    </row>
    <row r="175" spans="1:14" s="157" customFormat="1" ht="12" outlineLevel="1" x14ac:dyDescent="0.2">
      <c r="A175" s="188" t="s">
        <v>792</v>
      </c>
      <c r="B175" s="589" t="s">
        <v>158</v>
      </c>
      <c r="C175" s="590"/>
      <c r="D175" s="590"/>
      <c r="E175" s="590"/>
      <c r="F175" s="590"/>
      <c r="G175" s="590"/>
      <c r="H175" s="591"/>
      <c r="I175" s="243" t="s">
        <v>138</v>
      </c>
      <c r="J175" s="265"/>
      <c r="K175" s="191"/>
      <c r="L175" s="266">
        <f t="shared" si="29"/>
        <v>0</v>
      </c>
      <c r="M175" s="251" t="str">
        <f t="shared" si="28"/>
        <v/>
      </c>
      <c r="N175" s="267"/>
    </row>
    <row r="176" spans="1:14" s="157" customFormat="1" ht="12" outlineLevel="1" x14ac:dyDescent="0.2">
      <c r="A176" s="188" t="s">
        <v>793</v>
      </c>
      <c r="B176" s="571" t="s">
        <v>160</v>
      </c>
      <c r="C176" s="572"/>
      <c r="D176" s="572"/>
      <c r="E176" s="572"/>
      <c r="F176" s="572"/>
      <c r="G176" s="572"/>
      <c r="H176" s="573"/>
      <c r="I176" s="243" t="s">
        <v>138</v>
      </c>
      <c r="J176" s="265">
        <f>SUM(J177:J178)</f>
        <v>0</v>
      </c>
      <c r="K176" s="191">
        <f>SUM(K177:K178)</f>
        <v>0</v>
      </c>
      <c r="L176" s="266">
        <f>SUM(L177:L178)</f>
        <v>0</v>
      </c>
      <c r="M176" s="251" t="str">
        <f t="shared" si="28"/>
        <v/>
      </c>
      <c r="N176" s="267"/>
    </row>
    <row r="177" spans="1:14" s="157" customFormat="1" ht="12" outlineLevel="2" x14ac:dyDescent="0.2">
      <c r="A177" s="195" t="s">
        <v>794</v>
      </c>
      <c r="B177" s="574" t="s">
        <v>162</v>
      </c>
      <c r="C177" s="575"/>
      <c r="D177" s="575"/>
      <c r="E177" s="575"/>
      <c r="F177" s="575"/>
      <c r="G177" s="575"/>
      <c r="H177" s="576"/>
      <c r="I177" s="274" t="s">
        <v>138</v>
      </c>
      <c r="J177" s="275"/>
      <c r="K177" s="198"/>
      <c r="L177" s="276">
        <f>K177-J177</f>
        <v>0</v>
      </c>
      <c r="M177" s="230" t="str">
        <f t="shared" si="28"/>
        <v/>
      </c>
      <c r="N177" s="277"/>
    </row>
    <row r="178" spans="1:14" s="157" customFormat="1" ht="12" outlineLevel="2" x14ac:dyDescent="0.2">
      <c r="A178" s="209" t="s">
        <v>795</v>
      </c>
      <c r="B178" s="580" t="s">
        <v>164</v>
      </c>
      <c r="C178" s="581"/>
      <c r="D178" s="581"/>
      <c r="E178" s="581"/>
      <c r="F178" s="581"/>
      <c r="G178" s="581"/>
      <c r="H178" s="582"/>
      <c r="I178" s="282" t="s">
        <v>138</v>
      </c>
      <c r="J178" s="283"/>
      <c r="K178" s="212"/>
      <c r="L178" s="284">
        <f>K178-J178</f>
        <v>0</v>
      </c>
      <c r="M178" s="285" t="str">
        <f t="shared" si="28"/>
        <v/>
      </c>
      <c r="N178" s="286"/>
    </row>
    <row r="179" spans="1:14" s="157" customFormat="1" ht="12" outlineLevel="1" x14ac:dyDescent="0.2">
      <c r="A179" s="188" t="s">
        <v>796</v>
      </c>
      <c r="B179" s="571" t="s">
        <v>797</v>
      </c>
      <c r="C179" s="572"/>
      <c r="D179" s="572"/>
      <c r="E179" s="572"/>
      <c r="F179" s="572"/>
      <c r="G179" s="572"/>
      <c r="H179" s="573"/>
      <c r="I179" s="243" t="s">
        <v>138</v>
      </c>
      <c r="J179" s="265">
        <f>SUM(J180:J181)</f>
        <v>0</v>
      </c>
      <c r="K179" s="191"/>
      <c r="L179" s="266">
        <f>SUM(L180:L181)</f>
        <v>0</v>
      </c>
      <c r="M179" s="251" t="str">
        <f t="shared" si="28"/>
        <v/>
      </c>
      <c r="N179" s="267"/>
    </row>
    <row r="180" spans="1:14" s="157" customFormat="1" ht="12" outlineLevel="2" x14ac:dyDescent="0.2">
      <c r="A180" s="195" t="s">
        <v>798</v>
      </c>
      <c r="B180" s="574" t="s">
        <v>799</v>
      </c>
      <c r="C180" s="575"/>
      <c r="D180" s="575"/>
      <c r="E180" s="575"/>
      <c r="F180" s="575"/>
      <c r="G180" s="575"/>
      <c r="H180" s="576"/>
      <c r="I180" s="274" t="s">
        <v>138</v>
      </c>
      <c r="J180" s="275"/>
      <c r="K180" s="198"/>
      <c r="L180" s="276">
        <f>K180-J180</f>
        <v>0</v>
      </c>
      <c r="M180" s="230" t="str">
        <f t="shared" si="28"/>
        <v/>
      </c>
      <c r="N180" s="277"/>
    </row>
    <row r="181" spans="1:14" s="157" customFormat="1" ht="12" outlineLevel="2" x14ac:dyDescent="0.2">
      <c r="A181" s="209" t="s">
        <v>800</v>
      </c>
      <c r="B181" s="580" t="s">
        <v>801</v>
      </c>
      <c r="C181" s="581"/>
      <c r="D181" s="581"/>
      <c r="E181" s="581"/>
      <c r="F181" s="581"/>
      <c r="G181" s="581"/>
      <c r="H181" s="582"/>
      <c r="I181" s="282" t="s">
        <v>138</v>
      </c>
      <c r="J181" s="283"/>
      <c r="K181" s="212"/>
      <c r="L181" s="284">
        <f>K181-J181</f>
        <v>0</v>
      </c>
      <c r="M181" s="285" t="str">
        <f t="shared" si="28"/>
        <v/>
      </c>
      <c r="N181" s="286"/>
    </row>
    <row r="182" spans="1:14" s="157" customFormat="1" ht="12" outlineLevel="1" x14ac:dyDescent="0.2">
      <c r="A182" s="188" t="s">
        <v>802</v>
      </c>
      <c r="B182" s="589" t="s">
        <v>166</v>
      </c>
      <c r="C182" s="590"/>
      <c r="D182" s="590"/>
      <c r="E182" s="590"/>
      <c r="F182" s="590"/>
      <c r="G182" s="590"/>
      <c r="H182" s="591"/>
      <c r="I182" s="243" t="s">
        <v>138</v>
      </c>
      <c r="J182" s="190">
        <v>43.314149999999998</v>
      </c>
      <c r="K182" s="346">
        <v>40.849519999999998</v>
      </c>
      <c r="L182" s="191">
        <f>K182-J182</f>
        <v>-2.4646299999999997</v>
      </c>
      <c r="M182" s="193">
        <f t="shared" si="28"/>
        <v>-5.6901266676132392E-2</v>
      </c>
      <c r="N182" s="267"/>
    </row>
    <row r="183" spans="1:14" s="157" customFormat="1" ht="12" x14ac:dyDescent="0.2">
      <c r="A183" s="188" t="s">
        <v>803</v>
      </c>
      <c r="B183" s="601" t="s">
        <v>804</v>
      </c>
      <c r="C183" s="602"/>
      <c r="D183" s="602"/>
      <c r="E183" s="602"/>
      <c r="F183" s="602"/>
      <c r="G183" s="602"/>
      <c r="H183" s="603"/>
      <c r="I183" s="243" t="s">
        <v>138</v>
      </c>
      <c r="J183" s="190">
        <f>SUM(J184:J185,J189:J194,J196:J200)</f>
        <v>427.40490168000002</v>
      </c>
      <c r="K183" s="191">
        <f>SUM(K184:K185,K189:K194,K196:K200)</f>
        <v>397.66776411000001</v>
      </c>
      <c r="L183" s="191">
        <f>SUM(L184:L185,L189:L194,L196:L200)</f>
        <v>-29.737137570000002</v>
      </c>
      <c r="M183" s="193">
        <f t="shared" si="28"/>
        <v>-6.9576033061652456E-2</v>
      </c>
      <c r="N183" s="267"/>
    </row>
    <row r="184" spans="1:14" s="157" customFormat="1" ht="12" outlineLevel="1" x14ac:dyDescent="0.2">
      <c r="A184" s="188" t="s">
        <v>805</v>
      </c>
      <c r="B184" s="589" t="s">
        <v>806</v>
      </c>
      <c r="C184" s="590"/>
      <c r="D184" s="590"/>
      <c r="E184" s="590"/>
      <c r="F184" s="590"/>
      <c r="G184" s="590"/>
      <c r="H184" s="591"/>
      <c r="I184" s="243" t="s">
        <v>138</v>
      </c>
      <c r="J184" s="190"/>
      <c r="K184" s="191"/>
      <c r="L184" s="191">
        <f>K184-J184</f>
        <v>0</v>
      </c>
      <c r="M184" s="193" t="str">
        <f t="shared" si="28"/>
        <v/>
      </c>
      <c r="N184" s="267"/>
    </row>
    <row r="185" spans="1:14" s="157" customFormat="1" ht="12" outlineLevel="1" x14ac:dyDescent="0.2">
      <c r="A185" s="188" t="s">
        <v>807</v>
      </c>
      <c r="B185" s="589" t="s">
        <v>808</v>
      </c>
      <c r="C185" s="590"/>
      <c r="D185" s="590"/>
      <c r="E185" s="590"/>
      <c r="F185" s="590"/>
      <c r="G185" s="590"/>
      <c r="H185" s="591"/>
      <c r="I185" s="243" t="s">
        <v>138</v>
      </c>
      <c r="J185" s="216">
        <f>SUM(J186:J188)</f>
        <v>150.32006168000001</v>
      </c>
      <c r="K185" s="191">
        <f>SUM(K186:K188)</f>
        <v>103.62812411</v>
      </c>
      <c r="L185" s="191">
        <f>SUM(L186:L188)</f>
        <v>-46.691937570000007</v>
      </c>
      <c r="M185" s="193">
        <f t="shared" si="28"/>
        <v>-0.31061680688634485</v>
      </c>
      <c r="N185" s="267" t="s">
        <v>939</v>
      </c>
    </row>
    <row r="186" spans="1:14" s="157" customFormat="1" ht="12" outlineLevel="2" x14ac:dyDescent="0.2">
      <c r="A186" s="195" t="s">
        <v>809</v>
      </c>
      <c r="B186" s="574" t="s">
        <v>397</v>
      </c>
      <c r="C186" s="575"/>
      <c r="D186" s="575"/>
      <c r="E186" s="575"/>
      <c r="F186" s="575"/>
      <c r="G186" s="575"/>
      <c r="H186" s="576"/>
      <c r="I186" s="274" t="s">
        <v>138</v>
      </c>
      <c r="J186" s="275"/>
      <c r="K186" s="198"/>
      <c r="L186" s="276">
        <f t="shared" ref="L186:L200" si="30">K186-J186</f>
        <v>0</v>
      </c>
      <c r="M186" s="230" t="str">
        <f t="shared" si="28"/>
        <v/>
      </c>
      <c r="N186" s="277"/>
    </row>
    <row r="187" spans="1:14" s="157" customFormat="1" ht="12" outlineLevel="2" x14ac:dyDescent="0.2">
      <c r="A187" s="202" t="s">
        <v>810</v>
      </c>
      <c r="B187" s="565" t="s">
        <v>811</v>
      </c>
      <c r="C187" s="566"/>
      <c r="D187" s="566"/>
      <c r="E187" s="566"/>
      <c r="F187" s="566"/>
      <c r="G187" s="566"/>
      <c r="H187" s="567"/>
      <c r="I187" s="278" t="s">
        <v>138</v>
      </c>
      <c r="J187" s="279"/>
      <c r="K187" s="205"/>
      <c r="L187" s="280">
        <f t="shared" si="30"/>
        <v>0</v>
      </c>
      <c r="M187" s="233" t="str">
        <f t="shared" si="28"/>
        <v/>
      </c>
      <c r="N187" s="281"/>
    </row>
    <row r="188" spans="1:14" s="157" customFormat="1" ht="12" outlineLevel="2" x14ac:dyDescent="0.2">
      <c r="A188" s="209" t="s">
        <v>812</v>
      </c>
      <c r="B188" s="580" t="s">
        <v>813</v>
      </c>
      <c r="C188" s="581"/>
      <c r="D188" s="581"/>
      <c r="E188" s="581"/>
      <c r="F188" s="581"/>
      <c r="G188" s="581"/>
      <c r="H188" s="582"/>
      <c r="I188" s="282" t="s">
        <v>138</v>
      </c>
      <c r="J188" s="211">
        <v>150.32006168000001</v>
      </c>
      <c r="K188" s="212">
        <v>103.62812411</v>
      </c>
      <c r="L188" s="212">
        <f t="shared" si="30"/>
        <v>-46.691937570000007</v>
      </c>
      <c r="M188" s="214">
        <f t="shared" si="28"/>
        <v>-0.31061680688634485</v>
      </c>
      <c r="N188" s="286"/>
    </row>
    <row r="189" spans="1:14" s="157" customFormat="1" ht="12" outlineLevel="2" collapsed="1" x14ac:dyDescent="0.2">
      <c r="A189" s="188" t="s">
        <v>814</v>
      </c>
      <c r="B189" s="571" t="s">
        <v>815</v>
      </c>
      <c r="C189" s="572"/>
      <c r="D189" s="572"/>
      <c r="E189" s="572"/>
      <c r="F189" s="572"/>
      <c r="G189" s="572"/>
      <c r="H189" s="573"/>
      <c r="I189" s="243" t="s">
        <v>138</v>
      </c>
      <c r="J189" s="265"/>
      <c r="K189" s="191"/>
      <c r="L189" s="266">
        <f t="shared" si="30"/>
        <v>0</v>
      </c>
      <c r="M189" s="251" t="str">
        <f t="shared" si="28"/>
        <v/>
      </c>
      <c r="N189" s="267"/>
    </row>
    <row r="190" spans="1:14" s="157" customFormat="1" ht="12" outlineLevel="2" x14ac:dyDescent="0.2">
      <c r="A190" s="188" t="s">
        <v>816</v>
      </c>
      <c r="B190" s="571" t="s">
        <v>817</v>
      </c>
      <c r="C190" s="572"/>
      <c r="D190" s="572"/>
      <c r="E190" s="572"/>
      <c r="F190" s="572"/>
      <c r="G190" s="572"/>
      <c r="H190" s="573"/>
      <c r="I190" s="243" t="s">
        <v>138</v>
      </c>
      <c r="J190" s="265"/>
      <c r="K190" s="191"/>
      <c r="L190" s="266">
        <f t="shared" si="30"/>
        <v>0</v>
      </c>
      <c r="M190" s="251" t="str">
        <f t="shared" si="28"/>
        <v/>
      </c>
      <c r="N190" s="267"/>
    </row>
    <row r="191" spans="1:14" s="157" customFormat="1" ht="12" outlineLevel="2" x14ac:dyDescent="0.2">
      <c r="A191" s="188" t="s">
        <v>818</v>
      </c>
      <c r="B191" s="589" t="s">
        <v>819</v>
      </c>
      <c r="C191" s="590"/>
      <c r="D191" s="590"/>
      <c r="E191" s="590"/>
      <c r="F191" s="590"/>
      <c r="G191" s="590"/>
      <c r="H191" s="591"/>
      <c r="I191" s="243" t="s">
        <v>138</v>
      </c>
      <c r="J191" s="265"/>
      <c r="K191" s="191"/>
      <c r="L191" s="266">
        <f t="shared" si="30"/>
        <v>0</v>
      </c>
      <c r="M191" s="251" t="str">
        <f t="shared" si="28"/>
        <v/>
      </c>
      <c r="N191" s="267"/>
    </row>
    <row r="192" spans="1:14" s="157" customFormat="1" ht="12" outlineLevel="1" x14ac:dyDescent="0.2">
      <c r="A192" s="188" t="s">
        <v>820</v>
      </c>
      <c r="B192" s="589" t="s">
        <v>821</v>
      </c>
      <c r="C192" s="590"/>
      <c r="D192" s="590"/>
      <c r="E192" s="590"/>
      <c r="F192" s="590"/>
      <c r="G192" s="590"/>
      <c r="H192" s="591"/>
      <c r="I192" s="243" t="s">
        <v>138</v>
      </c>
      <c r="J192" s="347">
        <v>86.844999999999999</v>
      </c>
      <c r="K192" s="346">
        <v>100.23688</v>
      </c>
      <c r="L192" s="191">
        <f t="shared" si="30"/>
        <v>13.39188</v>
      </c>
      <c r="M192" s="193">
        <f t="shared" si="28"/>
        <v>0.15420438712648973</v>
      </c>
      <c r="N192" s="267"/>
    </row>
    <row r="193" spans="1:14" s="157" customFormat="1" ht="33.75" outlineLevel="1" x14ac:dyDescent="0.2">
      <c r="A193" s="188" t="s">
        <v>822</v>
      </c>
      <c r="B193" s="589" t="s">
        <v>823</v>
      </c>
      <c r="C193" s="590"/>
      <c r="D193" s="590"/>
      <c r="E193" s="590"/>
      <c r="F193" s="590"/>
      <c r="G193" s="590"/>
      <c r="H193" s="591"/>
      <c r="I193" s="243" t="s">
        <v>138</v>
      </c>
      <c r="J193" s="190">
        <v>21.062000000000001</v>
      </c>
      <c r="K193" s="346">
        <v>21.339400000000001</v>
      </c>
      <c r="L193" s="191">
        <f t="shared" si="30"/>
        <v>0.27740000000000009</v>
      </c>
      <c r="M193" s="193">
        <f t="shared" si="28"/>
        <v>1.3170639065615804E-2</v>
      </c>
      <c r="N193" s="267" t="s">
        <v>1061</v>
      </c>
    </row>
    <row r="194" spans="1:14" s="157" customFormat="1" ht="12" outlineLevel="1" x14ac:dyDescent="0.2">
      <c r="A194" s="188" t="s">
        <v>824</v>
      </c>
      <c r="B194" s="589" t="s">
        <v>825</v>
      </c>
      <c r="C194" s="590"/>
      <c r="D194" s="590"/>
      <c r="E194" s="590"/>
      <c r="F194" s="590"/>
      <c r="G194" s="590"/>
      <c r="H194" s="591"/>
      <c r="I194" s="243" t="s">
        <v>138</v>
      </c>
      <c r="J194" s="190">
        <v>91.717839999999995</v>
      </c>
      <c r="K194" s="346">
        <v>118.038</v>
      </c>
      <c r="L194" s="191">
        <f t="shared" si="30"/>
        <v>26.320160000000001</v>
      </c>
      <c r="M194" s="193">
        <f t="shared" si="28"/>
        <v>0.28696881653558354</v>
      </c>
      <c r="N194" s="267" t="s">
        <v>939</v>
      </c>
    </row>
    <row r="195" spans="1:14" s="157" customFormat="1" ht="12" outlineLevel="1" x14ac:dyDescent="0.2">
      <c r="A195" s="188" t="s">
        <v>826</v>
      </c>
      <c r="B195" s="586" t="s">
        <v>827</v>
      </c>
      <c r="C195" s="587"/>
      <c r="D195" s="587"/>
      <c r="E195" s="587"/>
      <c r="F195" s="587"/>
      <c r="G195" s="587"/>
      <c r="H195" s="588"/>
      <c r="I195" s="243" t="s">
        <v>138</v>
      </c>
      <c r="J195" s="190">
        <v>26.7798765</v>
      </c>
      <c r="K195" s="346">
        <v>49.93</v>
      </c>
      <c r="L195" s="191">
        <f t="shared" si="30"/>
        <v>23.150123499999999</v>
      </c>
      <c r="M195" s="193">
        <f t="shared" si="28"/>
        <v>0.86445968113407834</v>
      </c>
      <c r="N195" s="267"/>
    </row>
    <row r="196" spans="1:14" s="157" customFormat="1" ht="12" outlineLevel="1" x14ac:dyDescent="0.2">
      <c r="A196" s="188" t="s">
        <v>828</v>
      </c>
      <c r="B196" s="589" t="s">
        <v>829</v>
      </c>
      <c r="C196" s="590"/>
      <c r="D196" s="590"/>
      <c r="E196" s="590"/>
      <c r="F196" s="590"/>
      <c r="G196" s="590"/>
      <c r="H196" s="591"/>
      <c r="I196" s="243" t="s">
        <v>138</v>
      </c>
      <c r="J196" s="347">
        <v>46</v>
      </c>
      <c r="K196" s="346">
        <v>33.317790000000002</v>
      </c>
      <c r="L196" s="191">
        <f t="shared" si="30"/>
        <v>-12.682209999999998</v>
      </c>
      <c r="M196" s="193">
        <f t="shared" si="28"/>
        <v>-0.27570021739130429</v>
      </c>
      <c r="N196" s="267" t="s">
        <v>939</v>
      </c>
    </row>
    <row r="197" spans="1:14" s="157" customFormat="1" ht="12" outlineLevel="1" x14ac:dyDescent="0.2">
      <c r="A197" s="188" t="s">
        <v>830</v>
      </c>
      <c r="B197" s="589" t="s">
        <v>831</v>
      </c>
      <c r="C197" s="590"/>
      <c r="D197" s="590"/>
      <c r="E197" s="590"/>
      <c r="F197" s="590"/>
      <c r="G197" s="590"/>
      <c r="H197" s="591"/>
      <c r="I197" s="243" t="s">
        <v>138</v>
      </c>
      <c r="J197" s="347">
        <v>14.9</v>
      </c>
      <c r="K197" s="346">
        <v>19.107569999999999</v>
      </c>
      <c r="L197" s="191">
        <f t="shared" si="30"/>
        <v>4.2075699999999987</v>
      </c>
      <c r="M197" s="193">
        <f t="shared" si="28"/>
        <v>0.28238724832214757</v>
      </c>
      <c r="N197" s="267"/>
    </row>
    <row r="198" spans="1:14" s="157" customFormat="1" ht="33.75" outlineLevel="1" x14ac:dyDescent="0.2">
      <c r="A198" s="188" t="s">
        <v>832</v>
      </c>
      <c r="B198" s="589" t="s">
        <v>833</v>
      </c>
      <c r="C198" s="590"/>
      <c r="D198" s="590"/>
      <c r="E198" s="590"/>
      <c r="F198" s="590"/>
      <c r="G198" s="590"/>
      <c r="H198" s="591"/>
      <c r="I198" s="243" t="s">
        <v>138</v>
      </c>
      <c r="J198" s="190">
        <v>16.559999999999999</v>
      </c>
      <c r="K198" s="191">
        <v>0</v>
      </c>
      <c r="L198" s="191">
        <f t="shared" si="30"/>
        <v>-16.559999999999999</v>
      </c>
      <c r="M198" s="193">
        <f t="shared" si="28"/>
        <v>-1</v>
      </c>
      <c r="N198" s="267" t="s">
        <v>940</v>
      </c>
    </row>
    <row r="199" spans="1:14" s="157" customFormat="1" ht="12" outlineLevel="1" x14ac:dyDescent="0.2">
      <c r="A199" s="188" t="s">
        <v>834</v>
      </c>
      <c r="B199" s="571" t="s">
        <v>835</v>
      </c>
      <c r="C199" s="572"/>
      <c r="D199" s="572"/>
      <c r="E199" s="572"/>
      <c r="F199" s="572"/>
      <c r="G199" s="572"/>
      <c r="H199" s="573"/>
      <c r="I199" s="243" t="s">
        <v>138</v>
      </c>
      <c r="J199" s="265"/>
      <c r="K199" s="191"/>
      <c r="L199" s="266">
        <f t="shared" si="30"/>
        <v>0</v>
      </c>
      <c r="M199" s="251" t="str">
        <f t="shared" si="28"/>
        <v/>
      </c>
      <c r="N199" s="267"/>
    </row>
    <row r="200" spans="1:14" s="157" customFormat="1" ht="12" outlineLevel="1" x14ac:dyDescent="0.2">
      <c r="A200" s="188" t="s">
        <v>836</v>
      </c>
      <c r="B200" s="589" t="s">
        <v>837</v>
      </c>
      <c r="C200" s="590"/>
      <c r="D200" s="590"/>
      <c r="E200" s="590"/>
      <c r="F200" s="590"/>
      <c r="G200" s="590"/>
      <c r="H200" s="591"/>
      <c r="I200" s="243" t="s">
        <v>138</v>
      </c>
      <c r="J200" s="265"/>
      <c r="K200" s="346">
        <v>2</v>
      </c>
      <c r="L200" s="191">
        <f t="shared" si="30"/>
        <v>2</v>
      </c>
      <c r="M200" s="251"/>
      <c r="N200" s="267"/>
    </row>
    <row r="201" spans="1:14" s="157" customFormat="1" ht="12" x14ac:dyDescent="0.2">
      <c r="A201" s="188" t="s">
        <v>838</v>
      </c>
      <c r="B201" s="601" t="s">
        <v>839</v>
      </c>
      <c r="C201" s="602"/>
      <c r="D201" s="602"/>
      <c r="E201" s="602"/>
      <c r="F201" s="602"/>
      <c r="G201" s="602"/>
      <c r="H201" s="603"/>
      <c r="I201" s="243" t="s">
        <v>138</v>
      </c>
      <c r="J201" s="265">
        <f>SUM(J202:J203,J207)</f>
        <v>0</v>
      </c>
      <c r="K201" s="191">
        <f>SUM(K202:K203,K207)</f>
        <v>0</v>
      </c>
      <c r="L201" s="266">
        <f>SUM(L202:L203,L207)</f>
        <v>0</v>
      </c>
      <c r="M201" s="251" t="str">
        <f t="shared" ref="M201:M264" si="31">IFERROR(L201/J201,"")</f>
        <v/>
      </c>
      <c r="N201" s="267"/>
    </row>
    <row r="202" spans="1:14" s="157" customFormat="1" ht="12" outlineLevel="1" x14ac:dyDescent="0.2">
      <c r="A202" s="188" t="s">
        <v>840</v>
      </c>
      <c r="B202" s="589" t="s">
        <v>841</v>
      </c>
      <c r="C202" s="590"/>
      <c r="D202" s="590"/>
      <c r="E202" s="590"/>
      <c r="F202" s="590"/>
      <c r="G202" s="590"/>
      <c r="H202" s="591"/>
      <c r="I202" s="243" t="s">
        <v>138</v>
      </c>
      <c r="J202" s="265"/>
      <c r="K202" s="191"/>
      <c r="L202" s="266">
        <f>K202-J202</f>
        <v>0</v>
      </c>
      <c r="M202" s="251" t="str">
        <f t="shared" si="31"/>
        <v/>
      </c>
      <c r="N202" s="267"/>
    </row>
    <row r="203" spans="1:14" s="157" customFormat="1" ht="12" outlineLevel="1" x14ac:dyDescent="0.2">
      <c r="A203" s="188" t="s">
        <v>842</v>
      </c>
      <c r="B203" s="589" t="s">
        <v>843</v>
      </c>
      <c r="C203" s="590"/>
      <c r="D203" s="590"/>
      <c r="E203" s="590"/>
      <c r="F203" s="590"/>
      <c r="G203" s="590"/>
      <c r="H203" s="591"/>
      <c r="I203" s="243" t="s">
        <v>138</v>
      </c>
      <c r="J203" s="265"/>
      <c r="K203" s="191"/>
      <c r="L203" s="266">
        <f>K203-J203</f>
        <v>0</v>
      </c>
      <c r="M203" s="251" t="str">
        <f t="shared" si="31"/>
        <v/>
      </c>
      <c r="N203" s="267"/>
    </row>
    <row r="204" spans="1:14" s="157" customFormat="1" ht="12" outlineLevel="1" x14ac:dyDescent="0.2">
      <c r="A204" s="188" t="s">
        <v>844</v>
      </c>
      <c r="B204" s="622" t="s">
        <v>845</v>
      </c>
      <c r="C204" s="623"/>
      <c r="D204" s="623"/>
      <c r="E204" s="623"/>
      <c r="F204" s="623"/>
      <c r="G204" s="623"/>
      <c r="H204" s="624"/>
      <c r="I204" s="243" t="s">
        <v>138</v>
      </c>
      <c r="J204" s="265">
        <f>SUM(J205:J206)</f>
        <v>0</v>
      </c>
      <c r="K204" s="191">
        <f>SUM(K205:K206)</f>
        <v>0</v>
      </c>
      <c r="L204" s="266">
        <f>SUM(L205:L206)</f>
        <v>0</v>
      </c>
      <c r="M204" s="251" t="str">
        <f t="shared" si="31"/>
        <v/>
      </c>
      <c r="N204" s="267"/>
    </row>
    <row r="205" spans="1:14" s="157" customFormat="1" ht="12" outlineLevel="1" x14ac:dyDescent="0.2">
      <c r="A205" s="195" t="s">
        <v>846</v>
      </c>
      <c r="B205" s="670" t="s">
        <v>622</v>
      </c>
      <c r="C205" s="671"/>
      <c r="D205" s="671"/>
      <c r="E205" s="671"/>
      <c r="F205" s="671"/>
      <c r="G205" s="671"/>
      <c r="H205" s="672"/>
      <c r="I205" s="274" t="s">
        <v>138</v>
      </c>
      <c r="J205" s="275"/>
      <c r="K205" s="198"/>
      <c r="L205" s="276">
        <f>K205-J205</f>
        <v>0</v>
      </c>
      <c r="M205" s="230" t="str">
        <f t="shared" si="31"/>
        <v/>
      </c>
      <c r="N205" s="277"/>
    </row>
    <row r="206" spans="1:14" s="157" customFormat="1" ht="12" outlineLevel="1" x14ac:dyDescent="0.2">
      <c r="A206" s="209" t="s">
        <v>847</v>
      </c>
      <c r="B206" s="697" t="s">
        <v>625</v>
      </c>
      <c r="C206" s="698"/>
      <c r="D206" s="698"/>
      <c r="E206" s="698"/>
      <c r="F206" s="698"/>
      <c r="G206" s="698"/>
      <c r="H206" s="699"/>
      <c r="I206" s="282" t="s">
        <v>138</v>
      </c>
      <c r="J206" s="283"/>
      <c r="K206" s="212"/>
      <c r="L206" s="284">
        <f>K206-J206</f>
        <v>0</v>
      </c>
      <c r="M206" s="285" t="str">
        <f t="shared" si="31"/>
        <v/>
      </c>
      <c r="N206" s="286"/>
    </row>
    <row r="207" spans="1:14" s="157" customFormat="1" ht="12" outlineLevel="1" x14ac:dyDescent="0.2">
      <c r="A207" s="188" t="s">
        <v>848</v>
      </c>
      <c r="B207" s="589" t="s">
        <v>849</v>
      </c>
      <c r="C207" s="590"/>
      <c r="D207" s="590"/>
      <c r="E207" s="590"/>
      <c r="F207" s="590"/>
      <c r="G207" s="590"/>
      <c r="H207" s="591"/>
      <c r="I207" s="243" t="s">
        <v>138</v>
      </c>
      <c r="J207" s="265"/>
      <c r="K207" s="191"/>
      <c r="L207" s="266">
        <f>K207-J207</f>
        <v>0</v>
      </c>
      <c r="M207" s="251" t="str">
        <f t="shared" si="31"/>
        <v/>
      </c>
      <c r="N207" s="267"/>
    </row>
    <row r="208" spans="1:14" s="157" customFormat="1" ht="12" x14ac:dyDescent="0.2">
      <c r="A208" s="188" t="s">
        <v>850</v>
      </c>
      <c r="B208" s="601" t="s">
        <v>851</v>
      </c>
      <c r="C208" s="602"/>
      <c r="D208" s="602"/>
      <c r="E208" s="602"/>
      <c r="F208" s="602"/>
      <c r="G208" s="602"/>
      <c r="H208" s="603"/>
      <c r="I208" s="243" t="s">
        <v>138</v>
      </c>
      <c r="J208" s="239">
        <f>SUM(J209,J216:J218)</f>
        <v>0</v>
      </c>
      <c r="K208" s="191">
        <f>SUM(K209,K216:K218)</f>
        <v>44.268999999999998</v>
      </c>
      <c r="L208" s="250">
        <f>SUM(L209,L216:L218)</f>
        <v>44.268999999999998</v>
      </c>
      <c r="M208" s="193" t="str">
        <f t="shared" si="31"/>
        <v/>
      </c>
      <c r="N208" s="267"/>
    </row>
    <row r="209" spans="1:14" s="157" customFormat="1" ht="12" x14ac:dyDescent="0.2">
      <c r="A209" s="188" t="s">
        <v>852</v>
      </c>
      <c r="B209" s="589" t="s">
        <v>853</v>
      </c>
      <c r="C209" s="590"/>
      <c r="D209" s="590"/>
      <c r="E209" s="590"/>
      <c r="F209" s="590"/>
      <c r="G209" s="590"/>
      <c r="H209" s="591"/>
      <c r="I209" s="243" t="s">
        <v>138</v>
      </c>
      <c r="J209" s="344">
        <f>SUM(J210:J215)</f>
        <v>0</v>
      </c>
      <c r="K209" s="250">
        <f>SUM(K210:K215)</f>
        <v>44.268999999999998</v>
      </c>
      <c r="L209" s="250">
        <f>SUM(L210:L215)</f>
        <v>44.268999999999998</v>
      </c>
      <c r="M209" s="193" t="str">
        <f t="shared" si="31"/>
        <v/>
      </c>
      <c r="N209" s="267"/>
    </row>
    <row r="210" spans="1:14" s="157" customFormat="1" ht="12" outlineLevel="1" x14ac:dyDescent="0.2">
      <c r="A210" s="195" t="s">
        <v>854</v>
      </c>
      <c r="B210" s="574" t="s">
        <v>855</v>
      </c>
      <c r="C210" s="575"/>
      <c r="D210" s="575"/>
      <c r="E210" s="575"/>
      <c r="F210" s="575"/>
      <c r="G210" s="575"/>
      <c r="H210" s="576"/>
      <c r="I210" s="274" t="s">
        <v>138</v>
      </c>
      <c r="J210" s="287">
        <f>'12'!J18*1.2</f>
        <v>0</v>
      </c>
      <c r="K210" s="198"/>
      <c r="L210" s="199">
        <f t="shared" ref="L210:L219" si="32">K210-J210</f>
        <v>0</v>
      </c>
      <c r="M210" s="200" t="str">
        <f t="shared" si="31"/>
        <v/>
      </c>
      <c r="N210" s="277"/>
    </row>
    <row r="211" spans="1:14" s="157" customFormat="1" ht="12" outlineLevel="1" x14ac:dyDescent="0.2">
      <c r="A211" s="202" t="s">
        <v>856</v>
      </c>
      <c r="B211" s="565" t="s">
        <v>857</v>
      </c>
      <c r="C211" s="566"/>
      <c r="D211" s="566"/>
      <c r="E211" s="566"/>
      <c r="F211" s="566"/>
      <c r="G211" s="566"/>
      <c r="H211" s="567"/>
      <c r="I211" s="278" t="s">
        <v>138</v>
      </c>
      <c r="J211" s="279"/>
      <c r="K211" s="351">
        <v>44.268999999999998</v>
      </c>
      <c r="L211" s="280">
        <f t="shared" si="32"/>
        <v>44.268999999999998</v>
      </c>
      <c r="M211" s="233" t="str">
        <f t="shared" si="31"/>
        <v/>
      </c>
      <c r="N211" s="281"/>
    </row>
    <row r="212" spans="1:14" s="157" customFormat="1" ht="12" outlineLevel="1" x14ac:dyDescent="0.2">
      <c r="A212" s="202" t="s">
        <v>858</v>
      </c>
      <c r="B212" s="565" t="s">
        <v>859</v>
      </c>
      <c r="C212" s="566"/>
      <c r="D212" s="566"/>
      <c r="E212" s="566"/>
      <c r="F212" s="566"/>
      <c r="G212" s="566"/>
      <c r="H212" s="567"/>
      <c r="I212" s="278" t="s">
        <v>138</v>
      </c>
      <c r="J212" s="279"/>
      <c r="K212" s="205"/>
      <c r="L212" s="280">
        <f t="shared" si="32"/>
        <v>0</v>
      </c>
      <c r="M212" s="233" t="str">
        <f t="shared" si="31"/>
        <v/>
      </c>
      <c r="N212" s="281"/>
    </row>
    <row r="213" spans="1:14" s="157" customFormat="1" ht="12" outlineLevel="1" x14ac:dyDescent="0.2">
      <c r="A213" s="202" t="s">
        <v>860</v>
      </c>
      <c r="B213" s="565" t="s">
        <v>861</v>
      </c>
      <c r="C213" s="566"/>
      <c r="D213" s="566"/>
      <c r="E213" s="566"/>
      <c r="F213" s="566"/>
      <c r="G213" s="566"/>
      <c r="H213" s="567"/>
      <c r="I213" s="278" t="s">
        <v>138</v>
      </c>
      <c r="J213" s="279"/>
      <c r="K213" s="205"/>
      <c r="L213" s="280">
        <f t="shared" si="32"/>
        <v>0</v>
      </c>
      <c r="M213" s="233" t="str">
        <f t="shared" si="31"/>
        <v/>
      </c>
      <c r="N213" s="281"/>
    </row>
    <row r="214" spans="1:14" s="157" customFormat="1" ht="12" outlineLevel="1" x14ac:dyDescent="0.2">
      <c r="A214" s="202" t="s">
        <v>862</v>
      </c>
      <c r="B214" s="565" t="s">
        <v>863</v>
      </c>
      <c r="C214" s="566"/>
      <c r="D214" s="566"/>
      <c r="E214" s="566"/>
      <c r="F214" s="566"/>
      <c r="G214" s="566"/>
      <c r="H214" s="567"/>
      <c r="I214" s="278" t="s">
        <v>138</v>
      </c>
      <c r="J214" s="279"/>
      <c r="K214" s="205"/>
      <c r="L214" s="280">
        <f t="shared" si="32"/>
        <v>0</v>
      </c>
      <c r="M214" s="233" t="str">
        <f t="shared" si="31"/>
        <v/>
      </c>
      <c r="N214" s="281"/>
    </row>
    <row r="215" spans="1:14" s="157" customFormat="1" ht="12" outlineLevel="1" x14ac:dyDescent="0.2">
      <c r="A215" s="209" t="s">
        <v>864</v>
      </c>
      <c r="B215" s="580" t="s">
        <v>865</v>
      </c>
      <c r="C215" s="581"/>
      <c r="D215" s="581"/>
      <c r="E215" s="581"/>
      <c r="F215" s="581"/>
      <c r="G215" s="581"/>
      <c r="H215" s="582"/>
      <c r="I215" s="282" t="s">
        <v>138</v>
      </c>
      <c r="J215" s="283"/>
      <c r="K215" s="212"/>
      <c r="L215" s="284">
        <f t="shared" si="32"/>
        <v>0</v>
      </c>
      <c r="M215" s="285" t="str">
        <f t="shared" si="31"/>
        <v/>
      </c>
      <c r="N215" s="286"/>
    </row>
    <row r="216" spans="1:14" s="157" customFormat="1" ht="12" x14ac:dyDescent="0.2">
      <c r="A216" s="188" t="s">
        <v>866</v>
      </c>
      <c r="B216" s="589" t="s">
        <v>867</v>
      </c>
      <c r="C216" s="590"/>
      <c r="D216" s="590"/>
      <c r="E216" s="590"/>
      <c r="F216" s="590"/>
      <c r="G216" s="590"/>
      <c r="H216" s="591"/>
      <c r="I216" s="243" t="s">
        <v>138</v>
      </c>
      <c r="J216" s="265"/>
      <c r="K216" s="191"/>
      <c r="L216" s="266">
        <f t="shared" si="32"/>
        <v>0</v>
      </c>
      <c r="M216" s="251" t="str">
        <f t="shared" si="31"/>
        <v/>
      </c>
      <c r="N216" s="267"/>
    </row>
    <row r="217" spans="1:14" s="157" customFormat="1" ht="12" x14ac:dyDescent="0.2">
      <c r="A217" s="188" t="s">
        <v>868</v>
      </c>
      <c r="B217" s="589" t="s">
        <v>869</v>
      </c>
      <c r="C217" s="590"/>
      <c r="D217" s="590"/>
      <c r="E217" s="590"/>
      <c r="F217" s="590"/>
      <c r="G217" s="590"/>
      <c r="H217" s="591"/>
      <c r="I217" s="243" t="s">
        <v>138</v>
      </c>
      <c r="J217" s="265"/>
      <c r="K217" s="191"/>
      <c r="L217" s="266">
        <f t="shared" si="32"/>
        <v>0</v>
      </c>
      <c r="M217" s="251" t="str">
        <f t="shared" si="31"/>
        <v/>
      </c>
      <c r="N217" s="267"/>
    </row>
    <row r="218" spans="1:14" s="157" customFormat="1" ht="12" x14ac:dyDescent="0.2">
      <c r="A218" s="188" t="s">
        <v>870</v>
      </c>
      <c r="B218" s="589" t="s">
        <v>229</v>
      </c>
      <c r="C218" s="590"/>
      <c r="D218" s="590"/>
      <c r="E218" s="590"/>
      <c r="F218" s="590"/>
      <c r="G218" s="590"/>
      <c r="H218" s="591"/>
      <c r="I218" s="243" t="s">
        <v>349</v>
      </c>
      <c r="J218" s="265"/>
      <c r="K218" s="191"/>
      <c r="L218" s="266">
        <f t="shared" si="32"/>
        <v>0</v>
      </c>
      <c r="M218" s="251" t="str">
        <f t="shared" si="31"/>
        <v/>
      </c>
      <c r="N218" s="267"/>
    </row>
    <row r="219" spans="1:14" s="157" customFormat="1" ht="12" x14ac:dyDescent="0.2">
      <c r="A219" s="188" t="s">
        <v>871</v>
      </c>
      <c r="B219" s="589" t="s">
        <v>872</v>
      </c>
      <c r="C219" s="590"/>
      <c r="D219" s="590"/>
      <c r="E219" s="590"/>
      <c r="F219" s="590"/>
      <c r="G219" s="590"/>
      <c r="H219" s="591"/>
      <c r="I219" s="243" t="s">
        <v>138</v>
      </c>
      <c r="J219" s="265"/>
      <c r="K219" s="191"/>
      <c r="L219" s="266">
        <f t="shared" si="32"/>
        <v>0</v>
      </c>
      <c r="M219" s="251" t="str">
        <f t="shared" si="31"/>
        <v/>
      </c>
      <c r="N219" s="267"/>
    </row>
    <row r="220" spans="1:14" s="157" customFormat="1" ht="12" x14ac:dyDescent="0.2">
      <c r="A220" s="188" t="s">
        <v>873</v>
      </c>
      <c r="B220" s="601" t="s">
        <v>874</v>
      </c>
      <c r="C220" s="602"/>
      <c r="D220" s="602"/>
      <c r="E220" s="602"/>
      <c r="F220" s="602"/>
      <c r="G220" s="602"/>
      <c r="H220" s="603"/>
      <c r="I220" s="243" t="s">
        <v>138</v>
      </c>
      <c r="J220" s="265">
        <f>SUM(J221:J222,J226:J227,J230:J232)</f>
        <v>0</v>
      </c>
      <c r="K220" s="191">
        <f>SUM(K221:K222,K226:K227,K230:K232)</f>
        <v>0</v>
      </c>
      <c r="L220" s="266">
        <f>SUM(L221:L222,L226:L227,L230:L232)</f>
        <v>0</v>
      </c>
      <c r="M220" s="251" t="str">
        <f t="shared" si="31"/>
        <v/>
      </c>
      <c r="N220" s="267"/>
    </row>
    <row r="221" spans="1:14" s="157" customFormat="1" ht="12" x14ac:dyDescent="0.2">
      <c r="A221" s="188" t="s">
        <v>875</v>
      </c>
      <c r="B221" s="589" t="s">
        <v>876</v>
      </c>
      <c r="C221" s="590"/>
      <c r="D221" s="590"/>
      <c r="E221" s="590"/>
      <c r="F221" s="590"/>
      <c r="G221" s="590"/>
      <c r="H221" s="591"/>
      <c r="I221" s="243" t="s">
        <v>138</v>
      </c>
      <c r="J221" s="265">
        <v>0</v>
      </c>
      <c r="K221" s="191"/>
      <c r="L221" s="266">
        <f>K221-J221</f>
        <v>0</v>
      </c>
      <c r="M221" s="251" t="str">
        <f t="shared" si="31"/>
        <v/>
      </c>
      <c r="N221" s="267"/>
    </row>
    <row r="222" spans="1:14" s="157" customFormat="1" ht="12" x14ac:dyDescent="0.2">
      <c r="A222" s="188" t="s">
        <v>877</v>
      </c>
      <c r="B222" s="589" t="s">
        <v>878</v>
      </c>
      <c r="C222" s="590"/>
      <c r="D222" s="590"/>
      <c r="E222" s="590"/>
      <c r="F222" s="590"/>
      <c r="G222" s="590"/>
      <c r="H222" s="591"/>
      <c r="I222" s="243" t="s">
        <v>138</v>
      </c>
      <c r="J222" s="265">
        <f>SUM(J223:J225)</f>
        <v>0</v>
      </c>
      <c r="K222" s="191">
        <f>SUM(K223:K225)</f>
        <v>0</v>
      </c>
      <c r="L222" s="266">
        <f>SUM(L223:L225)</f>
        <v>0</v>
      </c>
      <c r="M222" s="251" t="str">
        <f t="shared" si="31"/>
        <v/>
      </c>
      <c r="N222" s="267"/>
    </row>
    <row r="223" spans="1:14" s="157" customFormat="1" ht="12" outlineLevel="1" x14ac:dyDescent="0.2">
      <c r="A223" s="195" t="s">
        <v>879</v>
      </c>
      <c r="B223" s="574" t="s">
        <v>880</v>
      </c>
      <c r="C223" s="575"/>
      <c r="D223" s="575"/>
      <c r="E223" s="575"/>
      <c r="F223" s="575"/>
      <c r="G223" s="575"/>
      <c r="H223" s="576"/>
      <c r="I223" s="274" t="s">
        <v>138</v>
      </c>
      <c r="J223" s="275"/>
      <c r="K223" s="198"/>
      <c r="L223" s="276">
        <f>K223-J223</f>
        <v>0</v>
      </c>
      <c r="M223" s="230" t="str">
        <f t="shared" si="31"/>
        <v/>
      </c>
      <c r="N223" s="277"/>
    </row>
    <row r="224" spans="1:14" s="157" customFormat="1" ht="12" outlineLevel="1" x14ac:dyDescent="0.2">
      <c r="A224" s="202" t="s">
        <v>881</v>
      </c>
      <c r="B224" s="565" t="s">
        <v>882</v>
      </c>
      <c r="C224" s="566"/>
      <c r="D224" s="566"/>
      <c r="E224" s="566"/>
      <c r="F224" s="566"/>
      <c r="G224" s="566"/>
      <c r="H224" s="567"/>
      <c r="I224" s="278" t="s">
        <v>138</v>
      </c>
      <c r="J224" s="279"/>
      <c r="K224" s="205"/>
      <c r="L224" s="280">
        <f>K224-J224</f>
        <v>0</v>
      </c>
      <c r="M224" s="233" t="str">
        <f t="shared" si="31"/>
        <v/>
      </c>
      <c r="N224" s="281"/>
    </row>
    <row r="225" spans="1:14" s="157" customFormat="1" ht="12" outlineLevel="1" x14ac:dyDescent="0.2">
      <c r="A225" s="209" t="s">
        <v>883</v>
      </c>
      <c r="B225" s="580" t="s">
        <v>321</v>
      </c>
      <c r="C225" s="581"/>
      <c r="D225" s="581"/>
      <c r="E225" s="581"/>
      <c r="F225" s="581"/>
      <c r="G225" s="581"/>
      <c r="H225" s="582"/>
      <c r="I225" s="282" t="s">
        <v>138</v>
      </c>
      <c r="J225" s="283"/>
      <c r="K225" s="212"/>
      <c r="L225" s="284">
        <f>K225-J225</f>
        <v>0</v>
      </c>
      <c r="M225" s="285" t="str">
        <f t="shared" si="31"/>
        <v/>
      </c>
      <c r="N225" s="286"/>
    </row>
    <row r="226" spans="1:14" s="157" customFormat="1" ht="12" x14ac:dyDescent="0.2">
      <c r="A226" s="188" t="s">
        <v>884</v>
      </c>
      <c r="B226" s="589" t="s">
        <v>885</v>
      </c>
      <c r="C226" s="590"/>
      <c r="D226" s="590"/>
      <c r="E226" s="590"/>
      <c r="F226" s="590"/>
      <c r="G226" s="590"/>
      <c r="H226" s="591"/>
      <c r="I226" s="243" t="s">
        <v>138</v>
      </c>
      <c r="J226" s="265"/>
      <c r="K226" s="191"/>
      <c r="L226" s="266">
        <f>K226-J226</f>
        <v>0</v>
      </c>
      <c r="M226" s="251" t="str">
        <f t="shared" si="31"/>
        <v/>
      </c>
      <c r="N226" s="267"/>
    </row>
    <row r="227" spans="1:14" s="157" customFormat="1" ht="12" x14ac:dyDescent="0.2">
      <c r="A227" s="188" t="s">
        <v>886</v>
      </c>
      <c r="B227" s="589" t="s">
        <v>887</v>
      </c>
      <c r="C227" s="590"/>
      <c r="D227" s="590"/>
      <c r="E227" s="590"/>
      <c r="F227" s="590"/>
      <c r="G227" s="590"/>
      <c r="H227" s="591"/>
      <c r="I227" s="243" t="s">
        <v>138</v>
      </c>
      <c r="J227" s="265">
        <f>SUM(J228:J229)</f>
        <v>0</v>
      </c>
      <c r="K227" s="191">
        <f>SUM(K228:K229)</f>
        <v>0</v>
      </c>
      <c r="L227" s="266">
        <f>SUM(L228:L229)</f>
        <v>0</v>
      </c>
      <c r="M227" s="251" t="str">
        <f t="shared" si="31"/>
        <v/>
      </c>
      <c r="N227" s="267"/>
    </row>
    <row r="228" spans="1:14" s="157" customFormat="1" ht="12" outlineLevel="1" x14ac:dyDescent="0.2">
      <c r="A228" s="195" t="s">
        <v>888</v>
      </c>
      <c r="B228" s="574" t="s">
        <v>889</v>
      </c>
      <c r="C228" s="575"/>
      <c r="D228" s="575"/>
      <c r="E228" s="575"/>
      <c r="F228" s="575"/>
      <c r="G228" s="575"/>
      <c r="H228" s="576"/>
      <c r="I228" s="274" t="s">
        <v>138</v>
      </c>
      <c r="J228" s="275"/>
      <c r="K228" s="198"/>
      <c r="L228" s="276">
        <f>K228-J228</f>
        <v>0</v>
      </c>
      <c r="M228" s="230" t="str">
        <f t="shared" si="31"/>
        <v/>
      </c>
      <c r="N228" s="277"/>
    </row>
    <row r="229" spans="1:14" s="157" customFormat="1" ht="12" outlineLevel="1" x14ac:dyDescent="0.2">
      <c r="A229" s="209" t="s">
        <v>890</v>
      </c>
      <c r="B229" s="580" t="s">
        <v>891</v>
      </c>
      <c r="C229" s="581"/>
      <c r="D229" s="581"/>
      <c r="E229" s="581"/>
      <c r="F229" s="581"/>
      <c r="G229" s="581"/>
      <c r="H229" s="582"/>
      <c r="I229" s="282" t="s">
        <v>138</v>
      </c>
      <c r="J229" s="283"/>
      <c r="K229" s="212"/>
      <c r="L229" s="284">
        <f>K229-J229</f>
        <v>0</v>
      </c>
      <c r="M229" s="285" t="str">
        <f t="shared" si="31"/>
        <v/>
      </c>
      <c r="N229" s="286"/>
    </row>
    <row r="230" spans="1:14" s="157" customFormat="1" ht="12" x14ac:dyDescent="0.2">
      <c r="A230" s="188" t="s">
        <v>892</v>
      </c>
      <c r="B230" s="589" t="s">
        <v>893</v>
      </c>
      <c r="C230" s="590"/>
      <c r="D230" s="590"/>
      <c r="E230" s="590"/>
      <c r="F230" s="590"/>
      <c r="G230" s="590"/>
      <c r="H230" s="591"/>
      <c r="I230" s="243" t="s">
        <v>138</v>
      </c>
      <c r="J230" s="265">
        <v>0</v>
      </c>
      <c r="K230" s="191">
        <v>0</v>
      </c>
      <c r="L230" s="266">
        <f>K230-J230</f>
        <v>0</v>
      </c>
      <c r="M230" s="251" t="str">
        <f t="shared" si="31"/>
        <v/>
      </c>
      <c r="N230" s="267"/>
    </row>
    <row r="231" spans="1:14" s="157" customFormat="1" ht="12" x14ac:dyDescent="0.2">
      <c r="A231" s="188" t="s">
        <v>894</v>
      </c>
      <c r="B231" s="589" t="s">
        <v>895</v>
      </c>
      <c r="C231" s="590"/>
      <c r="D231" s="590"/>
      <c r="E231" s="590"/>
      <c r="F231" s="590"/>
      <c r="G231" s="590"/>
      <c r="H231" s="591"/>
      <c r="I231" s="243" t="s">
        <v>138</v>
      </c>
      <c r="J231" s="265"/>
      <c r="K231" s="191"/>
      <c r="L231" s="266">
        <f>K231-J231</f>
        <v>0</v>
      </c>
      <c r="M231" s="251" t="str">
        <f t="shared" si="31"/>
        <v/>
      </c>
      <c r="N231" s="267"/>
    </row>
    <row r="232" spans="1:14" s="157" customFormat="1" ht="12" x14ac:dyDescent="0.2">
      <c r="A232" s="188" t="s">
        <v>896</v>
      </c>
      <c r="B232" s="589" t="s">
        <v>897</v>
      </c>
      <c r="C232" s="590"/>
      <c r="D232" s="590"/>
      <c r="E232" s="590"/>
      <c r="F232" s="590"/>
      <c r="G232" s="590"/>
      <c r="H232" s="591"/>
      <c r="I232" s="243" t="s">
        <v>138</v>
      </c>
      <c r="J232" s="265"/>
      <c r="K232" s="191"/>
      <c r="L232" s="266">
        <f>K232-J232</f>
        <v>0</v>
      </c>
      <c r="M232" s="251" t="str">
        <f t="shared" si="31"/>
        <v/>
      </c>
      <c r="N232" s="267"/>
    </row>
    <row r="233" spans="1:14" s="157" customFormat="1" ht="12" x14ac:dyDescent="0.2">
      <c r="A233" s="188" t="s">
        <v>898</v>
      </c>
      <c r="B233" s="601" t="s">
        <v>899</v>
      </c>
      <c r="C233" s="602"/>
      <c r="D233" s="602"/>
      <c r="E233" s="602"/>
      <c r="F233" s="602"/>
      <c r="G233" s="602"/>
      <c r="H233" s="603"/>
      <c r="I233" s="243" t="s">
        <v>138</v>
      </c>
      <c r="J233" s="265">
        <f>J234</f>
        <v>0</v>
      </c>
      <c r="K233" s="191">
        <f>K234+K238+K239</f>
        <v>107.38</v>
      </c>
      <c r="L233" s="266">
        <f t="shared" ref="L233" si="33">L234</f>
        <v>0</v>
      </c>
      <c r="M233" s="251" t="str">
        <f t="shared" si="31"/>
        <v/>
      </c>
      <c r="N233" s="267"/>
    </row>
    <row r="234" spans="1:14" s="157" customFormat="1" ht="12" x14ac:dyDescent="0.2">
      <c r="A234" s="188" t="s">
        <v>900</v>
      </c>
      <c r="B234" s="589" t="s">
        <v>901</v>
      </c>
      <c r="C234" s="590"/>
      <c r="D234" s="590"/>
      <c r="E234" s="590"/>
      <c r="F234" s="590"/>
      <c r="G234" s="590"/>
      <c r="H234" s="591"/>
      <c r="I234" s="243" t="s">
        <v>138</v>
      </c>
      <c r="J234" s="265">
        <f>SUM(J235:J236)</f>
        <v>0</v>
      </c>
      <c r="K234" s="191">
        <f t="shared" ref="K234:L234" si="34">SUM(K235:K236)</f>
        <v>0</v>
      </c>
      <c r="L234" s="266">
        <f t="shared" si="34"/>
        <v>0</v>
      </c>
      <c r="M234" s="251" t="str">
        <f t="shared" si="31"/>
        <v/>
      </c>
      <c r="N234" s="267"/>
    </row>
    <row r="235" spans="1:14" s="157" customFormat="1" ht="12" x14ac:dyDescent="0.2">
      <c r="A235" s="195" t="s">
        <v>902</v>
      </c>
      <c r="B235" s="574" t="s">
        <v>880</v>
      </c>
      <c r="C235" s="575"/>
      <c r="D235" s="575"/>
      <c r="E235" s="575"/>
      <c r="F235" s="575"/>
      <c r="G235" s="575"/>
      <c r="H235" s="576"/>
      <c r="I235" s="274" t="s">
        <v>138</v>
      </c>
      <c r="J235" s="275"/>
      <c r="K235" s="198"/>
      <c r="L235" s="276">
        <f>K235-J235</f>
        <v>0</v>
      </c>
      <c r="M235" s="230" t="str">
        <f t="shared" si="31"/>
        <v/>
      </c>
      <c r="N235" s="277"/>
    </row>
    <row r="236" spans="1:14" s="157" customFormat="1" ht="12" x14ac:dyDescent="0.2">
      <c r="A236" s="209" t="s">
        <v>903</v>
      </c>
      <c r="B236" s="580" t="s">
        <v>882</v>
      </c>
      <c r="C236" s="581"/>
      <c r="D236" s="581"/>
      <c r="E236" s="581"/>
      <c r="F236" s="581"/>
      <c r="G236" s="581"/>
      <c r="H236" s="582"/>
      <c r="I236" s="282" t="s">
        <v>138</v>
      </c>
      <c r="J236" s="283"/>
      <c r="K236" s="212"/>
      <c r="L236" s="284">
        <f>K236-J236</f>
        <v>0</v>
      </c>
      <c r="M236" s="285" t="str">
        <f t="shared" si="31"/>
        <v/>
      </c>
      <c r="N236" s="286"/>
    </row>
    <row r="237" spans="1:14" s="157" customFormat="1" ht="12" outlineLevel="1" x14ac:dyDescent="0.2">
      <c r="A237" s="188" t="s">
        <v>320</v>
      </c>
      <c r="B237" s="586" t="s">
        <v>321</v>
      </c>
      <c r="C237" s="587"/>
      <c r="D237" s="587"/>
      <c r="E237" s="587"/>
      <c r="F237" s="587"/>
      <c r="G237" s="587"/>
      <c r="H237" s="588"/>
      <c r="I237" s="189" t="s">
        <v>138</v>
      </c>
      <c r="J237" s="239">
        <f>J153</f>
        <v>18.371649999999999</v>
      </c>
      <c r="K237" s="191"/>
      <c r="L237" s="191"/>
      <c r="M237" s="193">
        <f t="shared" si="31"/>
        <v>0</v>
      </c>
      <c r="N237" s="194"/>
    </row>
    <row r="238" spans="1:14" s="157" customFormat="1" ht="12" outlineLevel="1" x14ac:dyDescent="0.2">
      <c r="A238" s="188" t="s">
        <v>322</v>
      </c>
      <c r="B238" s="589" t="s">
        <v>323</v>
      </c>
      <c r="C238" s="590"/>
      <c r="D238" s="590"/>
      <c r="E238" s="590"/>
      <c r="F238" s="590"/>
      <c r="G238" s="590"/>
      <c r="H238" s="591"/>
      <c r="I238" s="189" t="s">
        <v>138</v>
      </c>
      <c r="J238" s="265"/>
      <c r="K238" s="346">
        <v>103.89</v>
      </c>
      <c r="L238" s="191"/>
      <c r="M238" s="193" t="str">
        <f t="shared" si="31"/>
        <v/>
      </c>
      <c r="N238" s="194"/>
    </row>
    <row r="239" spans="1:14" s="157" customFormat="1" ht="12" outlineLevel="1" x14ac:dyDescent="0.2">
      <c r="A239" s="188" t="s">
        <v>324</v>
      </c>
      <c r="B239" s="589" t="s">
        <v>325</v>
      </c>
      <c r="C239" s="590"/>
      <c r="D239" s="590"/>
      <c r="E239" s="590"/>
      <c r="F239" s="590"/>
      <c r="G239" s="590"/>
      <c r="H239" s="591"/>
      <c r="I239" s="189" t="s">
        <v>138</v>
      </c>
      <c r="J239" s="265"/>
      <c r="K239" s="346">
        <v>3.49</v>
      </c>
      <c r="L239" s="191"/>
      <c r="M239" s="251" t="str">
        <f t="shared" si="31"/>
        <v/>
      </c>
      <c r="N239" s="194"/>
    </row>
    <row r="240" spans="1:14" s="157" customFormat="1" ht="12" outlineLevel="1" x14ac:dyDescent="0.2">
      <c r="A240" s="188" t="s">
        <v>326</v>
      </c>
      <c r="B240" s="688" t="s">
        <v>327</v>
      </c>
      <c r="C240" s="689"/>
      <c r="D240" s="689"/>
      <c r="E240" s="689"/>
      <c r="F240" s="689"/>
      <c r="G240" s="689"/>
      <c r="H240" s="690"/>
      <c r="I240" s="189" t="s">
        <v>138</v>
      </c>
      <c r="J240" s="191">
        <f>J165-J183</f>
        <v>100.89947661000002</v>
      </c>
      <c r="K240" s="191">
        <f>K165-K183</f>
        <v>153.93860288999997</v>
      </c>
      <c r="L240" s="250">
        <f t="shared" ref="L240:L297" si="35">K240-J240</f>
        <v>53.039126279999948</v>
      </c>
      <c r="M240" s="193">
        <f t="shared" si="31"/>
        <v>0.52566304664798735</v>
      </c>
      <c r="N240" s="194"/>
    </row>
    <row r="241" spans="1:14" s="157" customFormat="1" ht="12" outlineLevel="1" x14ac:dyDescent="0.2">
      <c r="A241" s="188" t="s">
        <v>328</v>
      </c>
      <c r="B241" s="688" t="s">
        <v>329</v>
      </c>
      <c r="C241" s="689"/>
      <c r="D241" s="689"/>
      <c r="E241" s="689"/>
      <c r="F241" s="689"/>
      <c r="G241" s="689"/>
      <c r="H241" s="690"/>
      <c r="I241" s="189" t="s">
        <v>138</v>
      </c>
      <c r="J241" s="288">
        <f>J201-J208</f>
        <v>0</v>
      </c>
      <c r="K241" s="191">
        <f>K201-K208</f>
        <v>-44.268999999999998</v>
      </c>
      <c r="L241" s="192">
        <f t="shared" si="35"/>
        <v>-44.268999999999998</v>
      </c>
      <c r="M241" s="193" t="str">
        <f t="shared" si="31"/>
        <v/>
      </c>
      <c r="N241" s="194"/>
    </row>
    <row r="242" spans="1:14" s="157" customFormat="1" ht="12" outlineLevel="1" x14ac:dyDescent="0.2">
      <c r="A242" s="195" t="s">
        <v>330</v>
      </c>
      <c r="B242" s="691" t="s">
        <v>331</v>
      </c>
      <c r="C242" s="692"/>
      <c r="D242" s="692"/>
      <c r="E242" s="692"/>
      <c r="F242" s="692"/>
      <c r="G242" s="692"/>
      <c r="H242" s="693"/>
      <c r="I242" s="196" t="s">
        <v>138</v>
      </c>
      <c r="J242" s="287">
        <f>J241</f>
        <v>0</v>
      </c>
      <c r="K242" s="198">
        <f>K241</f>
        <v>-44.268999999999998</v>
      </c>
      <c r="L242" s="199">
        <f t="shared" si="35"/>
        <v>-44.268999999999998</v>
      </c>
      <c r="M242" s="200" t="str">
        <f t="shared" si="31"/>
        <v/>
      </c>
      <c r="N242" s="201"/>
    </row>
    <row r="243" spans="1:14" s="157" customFormat="1" ht="12" outlineLevel="1" x14ac:dyDescent="0.2">
      <c r="A243" s="209" t="s">
        <v>332</v>
      </c>
      <c r="B243" s="694" t="s">
        <v>333</v>
      </c>
      <c r="C243" s="695"/>
      <c r="D243" s="695"/>
      <c r="E243" s="695"/>
      <c r="F243" s="695"/>
      <c r="G243" s="695"/>
      <c r="H243" s="696"/>
      <c r="I243" s="210" t="s">
        <v>138</v>
      </c>
      <c r="J243" s="289"/>
      <c r="K243" s="212"/>
      <c r="L243" s="290">
        <f t="shared" si="35"/>
        <v>0</v>
      </c>
      <c r="M243" s="285" t="str">
        <f t="shared" si="31"/>
        <v/>
      </c>
      <c r="N243" s="215"/>
    </row>
    <row r="244" spans="1:14" s="157" customFormat="1" ht="12" outlineLevel="1" x14ac:dyDescent="0.2">
      <c r="A244" s="188" t="s">
        <v>334</v>
      </c>
      <c r="B244" s="688" t="s">
        <v>335</v>
      </c>
      <c r="C244" s="689"/>
      <c r="D244" s="689"/>
      <c r="E244" s="689"/>
      <c r="F244" s="689"/>
      <c r="G244" s="689"/>
      <c r="H244" s="690"/>
      <c r="I244" s="189" t="s">
        <v>138</v>
      </c>
      <c r="J244" s="288">
        <f>J220-J233</f>
        <v>0</v>
      </c>
      <c r="K244" s="191">
        <f>K220-K233</f>
        <v>-107.38</v>
      </c>
      <c r="L244" s="192">
        <f t="shared" si="35"/>
        <v>-107.38</v>
      </c>
      <c r="M244" s="251" t="str">
        <f t="shared" si="31"/>
        <v/>
      </c>
      <c r="N244" s="194"/>
    </row>
    <row r="245" spans="1:14" s="157" customFormat="1" ht="12" outlineLevel="1" x14ac:dyDescent="0.2">
      <c r="A245" s="195" t="s">
        <v>336</v>
      </c>
      <c r="B245" s="691" t="s">
        <v>337</v>
      </c>
      <c r="C245" s="692"/>
      <c r="D245" s="692"/>
      <c r="E245" s="692"/>
      <c r="F245" s="692"/>
      <c r="G245" s="692"/>
      <c r="H245" s="693"/>
      <c r="I245" s="196" t="s">
        <v>138</v>
      </c>
      <c r="J245" s="291"/>
      <c r="K245" s="198"/>
      <c r="L245" s="292">
        <f t="shared" si="35"/>
        <v>0</v>
      </c>
      <c r="M245" s="230" t="str">
        <f t="shared" si="31"/>
        <v/>
      </c>
      <c r="N245" s="201"/>
    </row>
    <row r="246" spans="1:14" s="157" customFormat="1" ht="12" outlineLevel="1" x14ac:dyDescent="0.2">
      <c r="A246" s="209" t="s">
        <v>338</v>
      </c>
      <c r="B246" s="694" t="s">
        <v>339</v>
      </c>
      <c r="C246" s="695"/>
      <c r="D246" s="695"/>
      <c r="E246" s="695"/>
      <c r="F246" s="695"/>
      <c r="G246" s="695"/>
      <c r="H246" s="696"/>
      <c r="I246" s="210" t="s">
        <v>138</v>
      </c>
      <c r="J246" s="289">
        <f>J220</f>
        <v>0</v>
      </c>
      <c r="K246" s="212">
        <f>K220</f>
        <v>0</v>
      </c>
      <c r="L246" s="290">
        <f t="shared" si="35"/>
        <v>0</v>
      </c>
      <c r="M246" s="285" t="str">
        <f t="shared" si="31"/>
        <v/>
      </c>
      <c r="N246" s="215"/>
    </row>
    <row r="247" spans="1:14" s="157" customFormat="1" ht="12" outlineLevel="1" x14ac:dyDescent="0.2">
      <c r="A247" s="188" t="s">
        <v>340</v>
      </c>
      <c r="B247" s="601" t="s">
        <v>341</v>
      </c>
      <c r="C247" s="602"/>
      <c r="D247" s="602"/>
      <c r="E247" s="602"/>
      <c r="F247" s="602"/>
      <c r="G247" s="602"/>
      <c r="H247" s="603"/>
      <c r="I247" s="189" t="s">
        <v>138</v>
      </c>
      <c r="J247" s="293"/>
      <c r="K247" s="191"/>
      <c r="L247" s="294">
        <f t="shared" si="35"/>
        <v>0</v>
      </c>
      <c r="M247" s="251" t="str">
        <f t="shared" si="31"/>
        <v/>
      </c>
      <c r="N247" s="194"/>
    </row>
    <row r="248" spans="1:14" s="157" customFormat="1" ht="12" outlineLevel="1" x14ac:dyDescent="0.2">
      <c r="A248" s="188" t="s">
        <v>342</v>
      </c>
      <c r="B248" s="601" t="s">
        <v>343</v>
      </c>
      <c r="C248" s="602"/>
      <c r="D248" s="602"/>
      <c r="E248" s="602"/>
      <c r="F248" s="602"/>
      <c r="G248" s="602"/>
      <c r="H248" s="603"/>
      <c r="I248" s="189" t="s">
        <v>138</v>
      </c>
      <c r="J248" s="288">
        <f>J240+J241+J244+J247</f>
        <v>100.89947661000002</v>
      </c>
      <c r="K248" s="191">
        <f>K240+K241+K244+K247</f>
        <v>2.2896028899999692</v>
      </c>
      <c r="L248" s="192">
        <f t="shared" si="35"/>
        <v>-98.609873720000053</v>
      </c>
      <c r="M248" s="193">
        <f t="shared" si="31"/>
        <v>-0.97730807961621236</v>
      </c>
      <c r="N248" s="194"/>
    </row>
    <row r="249" spans="1:14" s="157" customFormat="1" ht="12" outlineLevel="1" x14ac:dyDescent="0.2">
      <c r="A249" s="188" t="s">
        <v>344</v>
      </c>
      <c r="B249" s="601" t="s">
        <v>345</v>
      </c>
      <c r="C249" s="602"/>
      <c r="D249" s="602"/>
      <c r="E249" s="602"/>
      <c r="F249" s="602"/>
      <c r="G249" s="602"/>
      <c r="H249" s="603"/>
      <c r="I249" s="189" t="s">
        <v>138</v>
      </c>
      <c r="J249" s="288">
        <v>48.61660373000035</v>
      </c>
      <c r="K249" s="191">
        <v>49</v>
      </c>
      <c r="L249" s="192">
        <f t="shared" si="35"/>
        <v>0.38339626999965049</v>
      </c>
      <c r="M249" s="193">
        <f t="shared" si="31"/>
        <v>7.8861179223645404E-3</v>
      </c>
      <c r="N249" s="194"/>
    </row>
    <row r="250" spans="1:14" s="157" customFormat="1" ht="12.75" outlineLevel="1" thickBot="1" x14ac:dyDescent="0.25">
      <c r="A250" s="252" t="s">
        <v>346</v>
      </c>
      <c r="B250" s="685" t="s">
        <v>347</v>
      </c>
      <c r="C250" s="686"/>
      <c r="D250" s="686"/>
      <c r="E250" s="686"/>
      <c r="F250" s="686"/>
      <c r="G250" s="686"/>
      <c r="H250" s="687"/>
      <c r="I250" s="295" t="s">
        <v>138</v>
      </c>
      <c r="J250" s="296">
        <v>91.506429234454288</v>
      </c>
      <c r="K250" s="255">
        <f>K249+K248</f>
        <v>51.289602889999969</v>
      </c>
      <c r="L250" s="297">
        <f t="shared" si="35"/>
        <v>-40.216826344454319</v>
      </c>
      <c r="M250" s="248">
        <f t="shared" si="31"/>
        <v>-0.43949727555658735</v>
      </c>
      <c r="N250" s="249"/>
    </row>
    <row r="251" spans="1:14" s="157" customFormat="1" ht="12" outlineLevel="1" x14ac:dyDescent="0.2">
      <c r="A251" s="225" t="s">
        <v>348</v>
      </c>
      <c r="B251" s="595" t="s">
        <v>229</v>
      </c>
      <c r="C251" s="596"/>
      <c r="D251" s="596"/>
      <c r="E251" s="596"/>
      <c r="F251" s="596"/>
      <c r="G251" s="596"/>
      <c r="H251" s="597"/>
      <c r="I251" s="226" t="s">
        <v>349</v>
      </c>
      <c r="J251" s="298"/>
      <c r="K251" s="184"/>
      <c r="L251" s="299">
        <f t="shared" si="35"/>
        <v>0</v>
      </c>
      <c r="M251" s="228" t="str">
        <f t="shared" si="31"/>
        <v/>
      </c>
      <c r="N251" s="187"/>
    </row>
    <row r="252" spans="1:14" s="157" customFormat="1" ht="12" outlineLevel="1" x14ac:dyDescent="0.2">
      <c r="A252" s="188" t="s">
        <v>350</v>
      </c>
      <c r="B252" s="589" t="s">
        <v>351</v>
      </c>
      <c r="C252" s="590"/>
      <c r="D252" s="590"/>
      <c r="E252" s="590"/>
      <c r="F252" s="590"/>
      <c r="G252" s="590"/>
      <c r="H252" s="591"/>
      <c r="I252" s="189" t="s">
        <v>138</v>
      </c>
      <c r="J252" s="293"/>
      <c r="K252" s="346">
        <v>79.049000000000007</v>
      </c>
      <c r="L252" s="250">
        <f t="shared" si="35"/>
        <v>79.049000000000007</v>
      </c>
      <c r="M252" s="251" t="str">
        <f t="shared" si="31"/>
        <v/>
      </c>
      <c r="N252" s="194"/>
    </row>
    <row r="253" spans="1:14" s="157" customFormat="1" ht="12" outlineLevel="1" x14ac:dyDescent="0.2">
      <c r="A253" s="188" t="s">
        <v>352</v>
      </c>
      <c r="B253" s="586" t="s">
        <v>353</v>
      </c>
      <c r="C253" s="587"/>
      <c r="D253" s="587"/>
      <c r="E253" s="587"/>
      <c r="F253" s="587"/>
      <c r="G253" s="587"/>
      <c r="H253" s="588"/>
      <c r="I253" s="189" t="s">
        <v>138</v>
      </c>
      <c r="J253" s="293"/>
      <c r="K253" s="346"/>
      <c r="L253" s="250"/>
      <c r="M253" s="251" t="str">
        <f t="shared" si="31"/>
        <v/>
      </c>
      <c r="N253" s="194"/>
    </row>
    <row r="254" spans="1:14" s="157" customFormat="1" ht="12" outlineLevel="1" x14ac:dyDescent="0.2">
      <c r="A254" s="188" t="s">
        <v>354</v>
      </c>
      <c r="B254" s="604" t="s">
        <v>355</v>
      </c>
      <c r="C254" s="605"/>
      <c r="D254" s="605"/>
      <c r="E254" s="605"/>
      <c r="F254" s="605"/>
      <c r="G254" s="605"/>
      <c r="H254" s="606"/>
      <c r="I254" s="189" t="s">
        <v>138</v>
      </c>
      <c r="J254" s="293"/>
      <c r="K254" s="346"/>
      <c r="L254" s="250"/>
      <c r="M254" s="251" t="str">
        <f t="shared" si="31"/>
        <v/>
      </c>
      <c r="N254" s="194"/>
    </row>
    <row r="255" spans="1:14" s="157" customFormat="1" ht="12" outlineLevel="1" x14ac:dyDescent="0.2">
      <c r="A255" s="188" t="s">
        <v>356</v>
      </c>
      <c r="B255" s="583" t="s">
        <v>142</v>
      </c>
      <c r="C255" s="584"/>
      <c r="D255" s="584"/>
      <c r="E255" s="584"/>
      <c r="F255" s="584"/>
      <c r="G255" s="584"/>
      <c r="H255" s="585"/>
      <c r="I255" s="189" t="s">
        <v>138</v>
      </c>
      <c r="J255" s="293"/>
      <c r="K255" s="346"/>
      <c r="L255" s="250"/>
      <c r="M255" s="251" t="str">
        <f t="shared" si="31"/>
        <v/>
      </c>
      <c r="N255" s="194"/>
    </row>
    <row r="256" spans="1:14" s="157" customFormat="1" ht="12" outlineLevel="1" x14ac:dyDescent="0.2">
      <c r="A256" s="188" t="s">
        <v>357</v>
      </c>
      <c r="B256" s="682" t="s">
        <v>355</v>
      </c>
      <c r="C256" s="683"/>
      <c r="D256" s="683"/>
      <c r="E256" s="683"/>
      <c r="F256" s="683"/>
      <c r="G256" s="683"/>
      <c r="H256" s="684"/>
      <c r="I256" s="189" t="s">
        <v>138</v>
      </c>
      <c r="J256" s="293"/>
      <c r="K256" s="346"/>
      <c r="L256" s="250"/>
      <c r="M256" s="251" t="str">
        <f t="shared" si="31"/>
        <v/>
      </c>
      <c r="N256" s="194"/>
    </row>
    <row r="257" spans="1:14" s="157" customFormat="1" ht="12" outlineLevel="1" x14ac:dyDescent="0.2">
      <c r="A257" s="188" t="s">
        <v>358</v>
      </c>
      <c r="B257" s="583" t="s">
        <v>144</v>
      </c>
      <c r="C257" s="584"/>
      <c r="D257" s="584"/>
      <c r="E257" s="584"/>
      <c r="F257" s="584"/>
      <c r="G257" s="584"/>
      <c r="H257" s="585"/>
      <c r="I257" s="189" t="s">
        <v>138</v>
      </c>
      <c r="J257" s="293"/>
      <c r="K257" s="346"/>
      <c r="L257" s="250"/>
      <c r="M257" s="251" t="str">
        <f t="shared" si="31"/>
        <v/>
      </c>
      <c r="N257" s="194"/>
    </row>
    <row r="258" spans="1:14" s="157" customFormat="1" ht="12" outlineLevel="1" x14ac:dyDescent="0.2">
      <c r="A258" s="188" t="s">
        <v>359</v>
      </c>
      <c r="B258" s="682" t="s">
        <v>355</v>
      </c>
      <c r="C258" s="683"/>
      <c r="D258" s="683"/>
      <c r="E258" s="683"/>
      <c r="F258" s="683"/>
      <c r="G258" s="683"/>
      <c r="H258" s="684"/>
      <c r="I258" s="189" t="s">
        <v>138</v>
      </c>
      <c r="J258" s="293"/>
      <c r="K258" s="346"/>
      <c r="L258" s="250"/>
      <c r="M258" s="251" t="str">
        <f t="shared" si="31"/>
        <v/>
      </c>
      <c r="N258" s="194"/>
    </row>
    <row r="259" spans="1:14" s="157" customFormat="1" ht="12" outlineLevel="1" x14ac:dyDescent="0.2">
      <c r="A259" s="188" t="s">
        <v>360</v>
      </c>
      <c r="B259" s="583" t="s">
        <v>146</v>
      </c>
      <c r="C259" s="584"/>
      <c r="D259" s="584"/>
      <c r="E259" s="584"/>
      <c r="F259" s="584"/>
      <c r="G259" s="584"/>
      <c r="H259" s="585"/>
      <c r="I259" s="189" t="s">
        <v>138</v>
      </c>
      <c r="J259" s="293"/>
      <c r="K259" s="346"/>
      <c r="L259" s="250"/>
      <c r="M259" s="251" t="str">
        <f t="shared" si="31"/>
        <v/>
      </c>
      <c r="N259" s="194"/>
    </row>
    <row r="260" spans="1:14" s="157" customFormat="1" ht="12" outlineLevel="1" x14ac:dyDescent="0.2">
      <c r="A260" s="188" t="s">
        <v>361</v>
      </c>
      <c r="B260" s="682" t="s">
        <v>355</v>
      </c>
      <c r="C260" s="683"/>
      <c r="D260" s="683"/>
      <c r="E260" s="683"/>
      <c r="F260" s="683"/>
      <c r="G260" s="683"/>
      <c r="H260" s="684"/>
      <c r="I260" s="189" t="s">
        <v>138</v>
      </c>
      <c r="J260" s="293"/>
      <c r="K260" s="346"/>
      <c r="L260" s="250"/>
      <c r="M260" s="251" t="str">
        <f t="shared" si="31"/>
        <v/>
      </c>
      <c r="N260" s="194"/>
    </row>
    <row r="261" spans="1:14" s="157" customFormat="1" ht="12" outlineLevel="1" x14ac:dyDescent="0.2">
      <c r="A261" s="188" t="s">
        <v>362</v>
      </c>
      <c r="B261" s="586" t="s">
        <v>363</v>
      </c>
      <c r="C261" s="587"/>
      <c r="D261" s="587"/>
      <c r="E261" s="587"/>
      <c r="F261" s="587"/>
      <c r="G261" s="587"/>
      <c r="H261" s="588"/>
      <c r="I261" s="189" t="s">
        <v>138</v>
      </c>
      <c r="J261" s="293"/>
      <c r="K261" s="346"/>
      <c r="L261" s="250"/>
      <c r="M261" s="251" t="str">
        <f t="shared" si="31"/>
        <v/>
      </c>
      <c r="N261" s="194"/>
    </row>
    <row r="262" spans="1:14" s="157" customFormat="1" ht="12" outlineLevel="1" x14ac:dyDescent="0.2">
      <c r="A262" s="188" t="s">
        <v>364</v>
      </c>
      <c r="B262" s="604" t="s">
        <v>355</v>
      </c>
      <c r="C262" s="605"/>
      <c r="D262" s="605"/>
      <c r="E262" s="605"/>
      <c r="F262" s="605"/>
      <c r="G262" s="605"/>
      <c r="H262" s="606"/>
      <c r="I262" s="189" t="s">
        <v>138</v>
      </c>
      <c r="J262" s="293"/>
      <c r="K262" s="346"/>
      <c r="L262" s="250"/>
      <c r="M262" s="251" t="str">
        <f t="shared" si="31"/>
        <v/>
      </c>
      <c r="N262" s="194"/>
    </row>
    <row r="263" spans="1:14" s="157" customFormat="1" ht="12" outlineLevel="1" x14ac:dyDescent="0.2">
      <c r="A263" s="188" t="s">
        <v>365</v>
      </c>
      <c r="B263" s="586" t="s">
        <v>366</v>
      </c>
      <c r="C263" s="587"/>
      <c r="D263" s="587"/>
      <c r="E263" s="587"/>
      <c r="F263" s="587"/>
      <c r="G263" s="587"/>
      <c r="H263" s="588"/>
      <c r="I263" s="189" t="s">
        <v>138</v>
      </c>
      <c r="J263" s="293"/>
      <c r="K263" s="346">
        <v>62.247999999999998</v>
      </c>
      <c r="L263" s="250">
        <f t="shared" si="35"/>
        <v>62.247999999999998</v>
      </c>
      <c r="M263" s="251" t="str">
        <f t="shared" si="31"/>
        <v/>
      </c>
      <c r="N263" s="194"/>
    </row>
    <row r="264" spans="1:14" s="157" customFormat="1" ht="12" outlineLevel="1" x14ac:dyDescent="0.2">
      <c r="A264" s="188" t="s">
        <v>367</v>
      </c>
      <c r="B264" s="604" t="s">
        <v>355</v>
      </c>
      <c r="C264" s="605"/>
      <c r="D264" s="605"/>
      <c r="E264" s="605"/>
      <c r="F264" s="605"/>
      <c r="G264" s="605"/>
      <c r="H264" s="606"/>
      <c r="I264" s="189" t="s">
        <v>138</v>
      </c>
      <c r="J264" s="293"/>
      <c r="K264" s="346"/>
      <c r="L264" s="250"/>
      <c r="M264" s="251" t="str">
        <f t="shared" si="31"/>
        <v/>
      </c>
      <c r="N264" s="194"/>
    </row>
    <row r="265" spans="1:14" s="157" customFormat="1" ht="12" outlineLevel="1" x14ac:dyDescent="0.2">
      <c r="A265" s="188" t="s">
        <v>368</v>
      </c>
      <c r="B265" s="586" t="s">
        <v>369</v>
      </c>
      <c r="C265" s="587"/>
      <c r="D265" s="587"/>
      <c r="E265" s="587"/>
      <c r="F265" s="587"/>
      <c r="G265" s="587"/>
      <c r="H265" s="588"/>
      <c r="I265" s="189" t="s">
        <v>138</v>
      </c>
      <c r="J265" s="293"/>
      <c r="K265" s="346"/>
      <c r="L265" s="250"/>
      <c r="M265" s="251" t="str">
        <f t="shared" ref="M265:M315" si="36">IFERROR(L265/J265,"")</f>
        <v/>
      </c>
      <c r="N265" s="194"/>
    </row>
    <row r="266" spans="1:14" s="157" customFormat="1" ht="12" outlineLevel="1" x14ac:dyDescent="0.2">
      <c r="A266" s="188" t="s">
        <v>370</v>
      </c>
      <c r="B266" s="604" t="s">
        <v>355</v>
      </c>
      <c r="C266" s="605"/>
      <c r="D266" s="605"/>
      <c r="E266" s="605"/>
      <c r="F266" s="605"/>
      <c r="G266" s="605"/>
      <c r="H266" s="606"/>
      <c r="I266" s="189" t="s">
        <v>138</v>
      </c>
      <c r="J266" s="293"/>
      <c r="K266" s="191"/>
      <c r="L266" s="250"/>
      <c r="M266" s="251" t="str">
        <f t="shared" si="36"/>
        <v/>
      </c>
      <c r="N266" s="194"/>
    </row>
    <row r="267" spans="1:14" s="157" customFormat="1" ht="12" outlineLevel="1" x14ac:dyDescent="0.2">
      <c r="A267" s="188" t="s">
        <v>371</v>
      </c>
      <c r="B267" s="586" t="s">
        <v>372</v>
      </c>
      <c r="C267" s="587"/>
      <c r="D267" s="587"/>
      <c r="E267" s="587"/>
      <c r="F267" s="587"/>
      <c r="G267" s="587"/>
      <c r="H267" s="588"/>
      <c r="I267" s="189" t="s">
        <v>138</v>
      </c>
      <c r="J267" s="293"/>
      <c r="K267" s="191"/>
      <c r="L267" s="250"/>
      <c r="M267" s="251" t="str">
        <f t="shared" si="36"/>
        <v/>
      </c>
      <c r="N267" s="194"/>
    </row>
    <row r="268" spans="1:14" s="157" customFormat="1" ht="12" outlineLevel="1" x14ac:dyDescent="0.2">
      <c r="A268" s="188" t="s">
        <v>373</v>
      </c>
      <c r="B268" s="604" t="s">
        <v>355</v>
      </c>
      <c r="C268" s="605"/>
      <c r="D268" s="605"/>
      <c r="E268" s="605"/>
      <c r="F268" s="605"/>
      <c r="G268" s="605"/>
      <c r="H268" s="606"/>
      <c r="I268" s="189" t="s">
        <v>138</v>
      </c>
      <c r="J268" s="293"/>
      <c r="K268" s="191"/>
      <c r="L268" s="250"/>
      <c r="M268" s="251" t="str">
        <f t="shared" si="36"/>
        <v/>
      </c>
      <c r="N268" s="194"/>
    </row>
    <row r="269" spans="1:14" s="157" customFormat="1" ht="12" outlineLevel="1" x14ac:dyDescent="0.2">
      <c r="A269" s="188" t="s">
        <v>374</v>
      </c>
      <c r="B269" s="586" t="s">
        <v>375</v>
      </c>
      <c r="C269" s="587"/>
      <c r="D269" s="587"/>
      <c r="E269" s="587"/>
      <c r="F269" s="587"/>
      <c r="G269" s="587"/>
      <c r="H269" s="588"/>
      <c r="I269" s="189" t="s">
        <v>138</v>
      </c>
      <c r="J269" s="293"/>
      <c r="K269" s="191"/>
      <c r="L269" s="250"/>
      <c r="M269" s="251" t="str">
        <f t="shared" si="36"/>
        <v/>
      </c>
      <c r="N269" s="194"/>
    </row>
    <row r="270" spans="1:14" s="157" customFormat="1" ht="12" outlineLevel="1" x14ac:dyDescent="0.2">
      <c r="A270" s="188" t="s">
        <v>376</v>
      </c>
      <c r="B270" s="604" t="s">
        <v>355</v>
      </c>
      <c r="C270" s="605"/>
      <c r="D270" s="605"/>
      <c r="E270" s="605"/>
      <c r="F270" s="605"/>
      <c r="G270" s="605"/>
      <c r="H270" s="606"/>
      <c r="I270" s="189" t="s">
        <v>138</v>
      </c>
      <c r="J270" s="293"/>
      <c r="K270" s="191"/>
      <c r="L270" s="250"/>
      <c r="M270" s="251" t="str">
        <f t="shared" si="36"/>
        <v/>
      </c>
      <c r="N270" s="194"/>
    </row>
    <row r="271" spans="1:14" s="157" customFormat="1" ht="12" outlineLevel="1" x14ac:dyDescent="0.2">
      <c r="A271" s="188" t="s">
        <v>374</v>
      </c>
      <c r="B271" s="586" t="s">
        <v>377</v>
      </c>
      <c r="C271" s="587"/>
      <c r="D271" s="587"/>
      <c r="E271" s="587"/>
      <c r="F271" s="587"/>
      <c r="G271" s="587"/>
      <c r="H271" s="588"/>
      <c r="I271" s="189" t="s">
        <v>138</v>
      </c>
      <c r="J271" s="293"/>
      <c r="K271" s="191"/>
      <c r="L271" s="250"/>
      <c r="M271" s="251" t="str">
        <f t="shared" si="36"/>
        <v/>
      </c>
      <c r="N271" s="194"/>
    </row>
    <row r="272" spans="1:14" s="157" customFormat="1" ht="12" outlineLevel="1" x14ac:dyDescent="0.2">
      <c r="A272" s="188" t="s">
        <v>378</v>
      </c>
      <c r="B272" s="604" t="s">
        <v>355</v>
      </c>
      <c r="C272" s="605"/>
      <c r="D272" s="605"/>
      <c r="E272" s="605"/>
      <c r="F272" s="605"/>
      <c r="G272" s="605"/>
      <c r="H272" s="606"/>
      <c r="I272" s="189" t="s">
        <v>138</v>
      </c>
      <c r="J272" s="293"/>
      <c r="K272" s="191"/>
      <c r="L272" s="250"/>
      <c r="M272" s="251" t="str">
        <f t="shared" si="36"/>
        <v/>
      </c>
      <c r="N272" s="194"/>
    </row>
    <row r="273" spans="1:14" s="157" customFormat="1" ht="12" outlineLevel="1" x14ac:dyDescent="0.2">
      <c r="A273" s="188" t="s">
        <v>379</v>
      </c>
      <c r="B273" s="622" t="s">
        <v>380</v>
      </c>
      <c r="C273" s="623"/>
      <c r="D273" s="623"/>
      <c r="E273" s="623"/>
      <c r="F273" s="623"/>
      <c r="G273" s="623"/>
      <c r="H273" s="624"/>
      <c r="I273" s="189" t="s">
        <v>138</v>
      </c>
      <c r="J273" s="293"/>
      <c r="K273" s="191"/>
      <c r="L273" s="250"/>
      <c r="M273" s="251" t="str">
        <f t="shared" si="36"/>
        <v/>
      </c>
      <c r="N273" s="194"/>
    </row>
    <row r="274" spans="1:14" s="157" customFormat="1" ht="12" outlineLevel="1" x14ac:dyDescent="0.2">
      <c r="A274" s="188" t="s">
        <v>381</v>
      </c>
      <c r="B274" s="604" t="s">
        <v>355</v>
      </c>
      <c r="C274" s="605"/>
      <c r="D274" s="605"/>
      <c r="E274" s="605"/>
      <c r="F274" s="605"/>
      <c r="G274" s="605"/>
      <c r="H274" s="606"/>
      <c r="I274" s="189" t="s">
        <v>138</v>
      </c>
      <c r="J274" s="293"/>
      <c r="K274" s="191"/>
      <c r="L274" s="250"/>
      <c r="M274" s="251" t="str">
        <f t="shared" si="36"/>
        <v/>
      </c>
      <c r="N274" s="194"/>
    </row>
    <row r="275" spans="1:14" s="157" customFormat="1" ht="12" outlineLevel="1" x14ac:dyDescent="0.2">
      <c r="A275" s="188" t="s">
        <v>382</v>
      </c>
      <c r="B275" s="604" t="s">
        <v>162</v>
      </c>
      <c r="C275" s="605"/>
      <c r="D275" s="605"/>
      <c r="E275" s="605"/>
      <c r="F275" s="605"/>
      <c r="G275" s="605"/>
      <c r="H275" s="606"/>
      <c r="I275" s="189" t="s">
        <v>138</v>
      </c>
      <c r="J275" s="293"/>
      <c r="K275" s="191"/>
      <c r="L275" s="250"/>
      <c r="M275" s="251" t="str">
        <f t="shared" si="36"/>
        <v/>
      </c>
      <c r="N275" s="194"/>
    </row>
    <row r="276" spans="1:14" s="157" customFormat="1" ht="12" outlineLevel="1" x14ac:dyDescent="0.2">
      <c r="A276" s="188" t="s">
        <v>383</v>
      </c>
      <c r="B276" s="682" t="s">
        <v>355</v>
      </c>
      <c r="C276" s="683"/>
      <c r="D276" s="683"/>
      <c r="E276" s="683"/>
      <c r="F276" s="683"/>
      <c r="G276" s="683"/>
      <c r="H276" s="684"/>
      <c r="I276" s="189" t="s">
        <v>138</v>
      </c>
      <c r="J276" s="293"/>
      <c r="K276" s="191"/>
      <c r="L276" s="250"/>
      <c r="M276" s="251" t="str">
        <f t="shared" si="36"/>
        <v/>
      </c>
      <c r="N276" s="194"/>
    </row>
    <row r="277" spans="1:14" s="157" customFormat="1" ht="12" outlineLevel="1" x14ac:dyDescent="0.2">
      <c r="A277" s="188" t="s">
        <v>384</v>
      </c>
      <c r="B277" s="604" t="s">
        <v>164</v>
      </c>
      <c r="C277" s="605"/>
      <c r="D277" s="605"/>
      <c r="E277" s="605"/>
      <c r="F277" s="605"/>
      <c r="G277" s="605"/>
      <c r="H277" s="606"/>
      <c r="I277" s="189" t="s">
        <v>138</v>
      </c>
      <c r="J277" s="293"/>
      <c r="K277" s="191"/>
      <c r="L277" s="250"/>
      <c r="M277" s="251" t="str">
        <f t="shared" si="36"/>
        <v/>
      </c>
      <c r="N277" s="194"/>
    </row>
    <row r="278" spans="1:14" s="157" customFormat="1" ht="12" outlineLevel="1" x14ac:dyDescent="0.2">
      <c r="A278" s="188" t="s">
        <v>385</v>
      </c>
      <c r="B278" s="682" t="s">
        <v>355</v>
      </c>
      <c r="C278" s="683"/>
      <c r="D278" s="683"/>
      <c r="E278" s="683"/>
      <c r="F278" s="683"/>
      <c r="G278" s="683"/>
      <c r="H278" s="684"/>
      <c r="I278" s="189" t="s">
        <v>138</v>
      </c>
      <c r="J278" s="293"/>
      <c r="K278" s="191"/>
      <c r="L278" s="250"/>
      <c r="M278" s="251" t="str">
        <f t="shared" si="36"/>
        <v/>
      </c>
      <c r="N278" s="194"/>
    </row>
    <row r="279" spans="1:14" s="157" customFormat="1" ht="12" outlineLevel="1" x14ac:dyDescent="0.2">
      <c r="A279" s="188" t="s">
        <v>386</v>
      </c>
      <c r="B279" s="586" t="s">
        <v>387</v>
      </c>
      <c r="C279" s="587"/>
      <c r="D279" s="587"/>
      <c r="E279" s="587"/>
      <c r="F279" s="587"/>
      <c r="G279" s="587"/>
      <c r="H279" s="588"/>
      <c r="I279" s="189" t="s">
        <v>138</v>
      </c>
      <c r="J279" s="293"/>
      <c r="K279" s="191">
        <f>K252-K263-K267</f>
        <v>16.801000000000009</v>
      </c>
      <c r="L279" s="250">
        <f t="shared" si="35"/>
        <v>16.801000000000009</v>
      </c>
      <c r="M279" s="251" t="str">
        <f t="shared" si="36"/>
        <v/>
      </c>
      <c r="N279" s="194"/>
    </row>
    <row r="280" spans="1:14" s="157" customFormat="1" ht="12" outlineLevel="1" x14ac:dyDescent="0.2">
      <c r="A280" s="188" t="s">
        <v>388</v>
      </c>
      <c r="B280" s="604" t="s">
        <v>355</v>
      </c>
      <c r="C280" s="605"/>
      <c r="D280" s="605"/>
      <c r="E280" s="605"/>
      <c r="F280" s="605"/>
      <c r="G280" s="605"/>
      <c r="H280" s="606"/>
      <c r="I280" s="189" t="s">
        <v>138</v>
      </c>
      <c r="J280" s="293"/>
      <c r="K280" s="191"/>
      <c r="L280" s="250">
        <f t="shared" si="35"/>
        <v>0</v>
      </c>
      <c r="M280" s="251" t="str">
        <f t="shared" si="36"/>
        <v/>
      </c>
      <c r="N280" s="194"/>
    </row>
    <row r="281" spans="1:14" s="157" customFormat="1" ht="12" outlineLevel="1" x14ac:dyDescent="0.2">
      <c r="A281" s="188" t="s">
        <v>389</v>
      </c>
      <c r="B281" s="589" t="s">
        <v>390</v>
      </c>
      <c r="C281" s="590"/>
      <c r="D281" s="590"/>
      <c r="E281" s="590"/>
      <c r="F281" s="590"/>
      <c r="G281" s="590"/>
      <c r="H281" s="591"/>
      <c r="I281" s="189" t="s">
        <v>138</v>
      </c>
      <c r="J281" s="293"/>
      <c r="K281" s="357">
        <v>7.49</v>
      </c>
      <c r="L281" s="191">
        <f t="shared" si="35"/>
        <v>7.49</v>
      </c>
      <c r="M281" s="251" t="str">
        <f t="shared" si="36"/>
        <v/>
      </c>
      <c r="N281" s="194"/>
    </row>
    <row r="282" spans="1:14" s="157" customFormat="1" ht="12" outlineLevel="1" x14ac:dyDescent="0.2">
      <c r="A282" s="188" t="s">
        <v>391</v>
      </c>
      <c r="B282" s="586" t="s">
        <v>392</v>
      </c>
      <c r="C282" s="587"/>
      <c r="D282" s="587"/>
      <c r="E282" s="587"/>
      <c r="F282" s="587"/>
      <c r="G282" s="587"/>
      <c r="H282" s="588"/>
      <c r="I282" s="189" t="s">
        <v>138</v>
      </c>
      <c r="J282" s="293"/>
      <c r="K282" s="346"/>
      <c r="L282" s="191"/>
      <c r="M282" s="251" t="str">
        <f t="shared" si="36"/>
        <v/>
      </c>
      <c r="N282" s="194"/>
    </row>
    <row r="283" spans="1:14" s="157" customFormat="1" ht="12" outlineLevel="1" x14ac:dyDescent="0.2">
      <c r="A283" s="188" t="s">
        <v>393</v>
      </c>
      <c r="B283" s="604" t="s">
        <v>355</v>
      </c>
      <c r="C283" s="605"/>
      <c r="D283" s="605"/>
      <c r="E283" s="605"/>
      <c r="F283" s="605"/>
      <c r="G283" s="605"/>
      <c r="H283" s="606"/>
      <c r="I283" s="189" t="s">
        <v>138</v>
      </c>
      <c r="J283" s="293"/>
      <c r="K283" s="346"/>
      <c r="L283" s="191"/>
      <c r="M283" s="251" t="str">
        <f t="shared" si="36"/>
        <v/>
      </c>
      <c r="N283" s="194"/>
    </row>
    <row r="284" spans="1:14" s="157" customFormat="1" ht="12" outlineLevel="1" x14ac:dyDescent="0.2">
      <c r="A284" s="188" t="s">
        <v>394</v>
      </c>
      <c r="B284" s="586" t="s">
        <v>395</v>
      </c>
      <c r="C284" s="587"/>
      <c r="D284" s="587"/>
      <c r="E284" s="587"/>
      <c r="F284" s="587"/>
      <c r="G284" s="587"/>
      <c r="H284" s="588"/>
      <c r="I284" s="189" t="s">
        <v>138</v>
      </c>
      <c r="J284" s="293"/>
      <c r="K284" s="346">
        <v>6.0730000000000004</v>
      </c>
      <c r="L284" s="191">
        <f t="shared" si="35"/>
        <v>6.0730000000000004</v>
      </c>
      <c r="M284" s="251" t="str">
        <f t="shared" si="36"/>
        <v/>
      </c>
      <c r="N284" s="194"/>
    </row>
    <row r="285" spans="1:14" s="157" customFormat="1" ht="12" outlineLevel="1" x14ac:dyDescent="0.2">
      <c r="A285" s="188" t="s">
        <v>396</v>
      </c>
      <c r="B285" s="604" t="s">
        <v>397</v>
      </c>
      <c r="C285" s="605"/>
      <c r="D285" s="605"/>
      <c r="E285" s="605"/>
      <c r="F285" s="605"/>
      <c r="G285" s="605"/>
      <c r="H285" s="606"/>
      <c r="I285" s="189" t="s">
        <v>138</v>
      </c>
      <c r="J285" s="293"/>
      <c r="K285" s="346"/>
      <c r="L285" s="191"/>
      <c r="M285" s="251" t="str">
        <f t="shared" si="36"/>
        <v/>
      </c>
      <c r="N285" s="194"/>
    </row>
    <row r="286" spans="1:14" s="157" customFormat="1" ht="12" outlineLevel="1" x14ac:dyDescent="0.2">
      <c r="A286" s="188" t="s">
        <v>398</v>
      </c>
      <c r="B286" s="682" t="s">
        <v>355</v>
      </c>
      <c r="C286" s="683"/>
      <c r="D286" s="683"/>
      <c r="E286" s="683"/>
      <c r="F286" s="683"/>
      <c r="G286" s="683"/>
      <c r="H286" s="684"/>
      <c r="I286" s="189" t="s">
        <v>138</v>
      </c>
      <c r="J286" s="293"/>
      <c r="K286" s="191"/>
      <c r="L286" s="191"/>
      <c r="M286" s="251" t="str">
        <f t="shared" si="36"/>
        <v/>
      </c>
      <c r="N286" s="194"/>
    </row>
    <row r="287" spans="1:14" s="157" customFormat="1" ht="12" outlineLevel="1" x14ac:dyDescent="0.2">
      <c r="A287" s="188" t="s">
        <v>399</v>
      </c>
      <c r="B287" s="604" t="s">
        <v>400</v>
      </c>
      <c r="C287" s="605"/>
      <c r="D287" s="605"/>
      <c r="E287" s="605"/>
      <c r="F287" s="605"/>
      <c r="G287" s="605"/>
      <c r="H287" s="606"/>
      <c r="I287" s="189" t="s">
        <v>138</v>
      </c>
      <c r="J287" s="293"/>
      <c r="K287" s="191">
        <f>K284</f>
        <v>6.0730000000000004</v>
      </c>
      <c r="L287" s="191">
        <f t="shared" si="35"/>
        <v>6.0730000000000004</v>
      </c>
      <c r="M287" s="251" t="str">
        <f t="shared" si="36"/>
        <v/>
      </c>
      <c r="N287" s="194"/>
    </row>
    <row r="288" spans="1:14" s="157" customFormat="1" ht="12" outlineLevel="1" x14ac:dyDescent="0.2">
      <c r="A288" s="188" t="s">
        <v>401</v>
      </c>
      <c r="B288" s="682" t="s">
        <v>355</v>
      </c>
      <c r="C288" s="683"/>
      <c r="D288" s="683"/>
      <c r="E288" s="683"/>
      <c r="F288" s="683"/>
      <c r="G288" s="683"/>
      <c r="H288" s="684"/>
      <c r="I288" s="189" t="s">
        <v>138</v>
      </c>
      <c r="J288" s="293"/>
      <c r="K288" s="191"/>
      <c r="L288" s="191"/>
      <c r="M288" s="251" t="str">
        <f t="shared" si="36"/>
        <v/>
      </c>
      <c r="N288" s="194"/>
    </row>
    <row r="289" spans="1:14" s="157" customFormat="1" ht="12" outlineLevel="1" x14ac:dyDescent="0.2">
      <c r="A289" s="188" t="s">
        <v>402</v>
      </c>
      <c r="B289" s="622" t="s">
        <v>403</v>
      </c>
      <c r="C289" s="623"/>
      <c r="D289" s="623"/>
      <c r="E289" s="623"/>
      <c r="F289" s="623"/>
      <c r="G289" s="623"/>
      <c r="H289" s="624"/>
      <c r="I289" s="189" t="s">
        <v>138</v>
      </c>
      <c r="J289" s="293"/>
      <c r="K289" s="191"/>
      <c r="L289" s="191"/>
      <c r="M289" s="251" t="str">
        <f t="shared" si="36"/>
        <v/>
      </c>
      <c r="N289" s="194"/>
    </row>
    <row r="290" spans="1:14" s="157" customFormat="1" ht="12" outlineLevel="1" x14ac:dyDescent="0.2">
      <c r="A290" s="188" t="s">
        <v>404</v>
      </c>
      <c r="B290" s="604" t="s">
        <v>355</v>
      </c>
      <c r="C290" s="605"/>
      <c r="D290" s="605"/>
      <c r="E290" s="605"/>
      <c r="F290" s="605"/>
      <c r="G290" s="605"/>
      <c r="H290" s="606"/>
      <c r="I290" s="189" t="s">
        <v>138</v>
      </c>
      <c r="J290" s="293"/>
      <c r="K290" s="191"/>
      <c r="L290" s="191"/>
      <c r="M290" s="251" t="str">
        <f t="shared" si="36"/>
        <v/>
      </c>
      <c r="N290" s="194"/>
    </row>
    <row r="291" spans="1:14" s="157" customFormat="1" ht="12" outlineLevel="1" x14ac:dyDescent="0.2">
      <c r="A291" s="188" t="s">
        <v>405</v>
      </c>
      <c r="B291" s="586" t="s">
        <v>406</v>
      </c>
      <c r="C291" s="587"/>
      <c r="D291" s="587"/>
      <c r="E291" s="587"/>
      <c r="F291" s="587"/>
      <c r="G291" s="587"/>
      <c r="H291" s="588"/>
      <c r="I291" s="189" t="s">
        <v>138</v>
      </c>
      <c r="J291" s="293"/>
      <c r="K291" s="191"/>
      <c r="L291" s="191"/>
      <c r="M291" s="251" t="str">
        <f t="shared" si="36"/>
        <v/>
      </c>
      <c r="N291" s="194"/>
    </row>
    <row r="292" spans="1:14" s="157" customFormat="1" ht="12" outlineLevel="1" x14ac:dyDescent="0.2">
      <c r="A292" s="188" t="s">
        <v>407</v>
      </c>
      <c r="B292" s="604" t="s">
        <v>355</v>
      </c>
      <c r="C292" s="605"/>
      <c r="D292" s="605"/>
      <c r="E292" s="605"/>
      <c r="F292" s="605"/>
      <c r="G292" s="605"/>
      <c r="H292" s="606"/>
      <c r="I292" s="189" t="s">
        <v>138</v>
      </c>
      <c r="J292" s="293"/>
      <c r="K292" s="191"/>
      <c r="L292" s="191"/>
      <c r="M292" s="251" t="str">
        <f t="shared" si="36"/>
        <v/>
      </c>
      <c r="N292" s="194"/>
    </row>
    <row r="293" spans="1:14" s="157" customFormat="1" ht="12" outlineLevel="1" x14ac:dyDescent="0.2">
      <c r="A293" s="188" t="s">
        <v>408</v>
      </c>
      <c r="B293" s="586" t="s">
        <v>409</v>
      </c>
      <c r="C293" s="587"/>
      <c r="D293" s="587"/>
      <c r="E293" s="587"/>
      <c r="F293" s="587"/>
      <c r="G293" s="587"/>
      <c r="H293" s="588"/>
      <c r="I293" s="189" t="s">
        <v>138</v>
      </c>
      <c r="J293" s="293"/>
      <c r="K293" s="346">
        <v>0</v>
      </c>
      <c r="L293" s="191"/>
      <c r="M293" s="251" t="str">
        <f t="shared" si="36"/>
        <v/>
      </c>
      <c r="N293" s="194"/>
    </row>
    <row r="294" spans="1:14" s="157" customFormat="1" ht="12" outlineLevel="1" x14ac:dyDescent="0.2">
      <c r="A294" s="188" t="s">
        <v>410</v>
      </c>
      <c r="B294" s="604" t="s">
        <v>355</v>
      </c>
      <c r="C294" s="605"/>
      <c r="D294" s="605"/>
      <c r="E294" s="605"/>
      <c r="F294" s="605"/>
      <c r="G294" s="605"/>
      <c r="H294" s="606"/>
      <c r="I294" s="189" t="s">
        <v>138</v>
      </c>
      <c r="J294" s="293"/>
      <c r="K294" s="191"/>
      <c r="L294" s="191"/>
      <c r="M294" s="251" t="str">
        <f t="shared" si="36"/>
        <v/>
      </c>
      <c r="N294" s="194"/>
    </row>
    <row r="295" spans="1:14" s="157" customFormat="1" ht="12" outlineLevel="1" x14ac:dyDescent="0.2">
      <c r="A295" s="188" t="s">
        <v>411</v>
      </c>
      <c r="B295" s="586" t="s">
        <v>412</v>
      </c>
      <c r="C295" s="587"/>
      <c r="D295" s="587"/>
      <c r="E295" s="587"/>
      <c r="F295" s="587"/>
      <c r="G295" s="587"/>
      <c r="H295" s="588"/>
      <c r="I295" s="189" t="s">
        <v>138</v>
      </c>
      <c r="J295" s="293"/>
      <c r="K295" s="346">
        <v>0</v>
      </c>
      <c r="L295" s="191">
        <f t="shared" si="35"/>
        <v>0</v>
      </c>
      <c r="M295" s="251" t="str">
        <f t="shared" si="36"/>
        <v/>
      </c>
      <c r="N295" s="194"/>
    </row>
    <row r="296" spans="1:14" s="157" customFormat="1" ht="12" outlineLevel="1" x14ac:dyDescent="0.2">
      <c r="A296" s="188" t="s">
        <v>413</v>
      </c>
      <c r="B296" s="604" t="s">
        <v>355</v>
      </c>
      <c r="C296" s="605"/>
      <c r="D296" s="605"/>
      <c r="E296" s="605"/>
      <c r="F296" s="605"/>
      <c r="G296" s="605"/>
      <c r="H296" s="606"/>
      <c r="I296" s="189" t="s">
        <v>138</v>
      </c>
      <c r="J296" s="293"/>
      <c r="K296" s="191"/>
      <c r="L296" s="191"/>
      <c r="M296" s="251" t="str">
        <f t="shared" si="36"/>
        <v/>
      </c>
      <c r="N296" s="194"/>
    </row>
    <row r="297" spans="1:14" s="157" customFormat="1" ht="12" outlineLevel="1" x14ac:dyDescent="0.2">
      <c r="A297" s="188" t="s">
        <v>414</v>
      </c>
      <c r="B297" s="586" t="s">
        <v>415</v>
      </c>
      <c r="C297" s="587"/>
      <c r="D297" s="587"/>
      <c r="E297" s="587"/>
      <c r="F297" s="587"/>
      <c r="G297" s="587"/>
      <c r="H297" s="588"/>
      <c r="I297" s="189" t="s">
        <v>138</v>
      </c>
      <c r="J297" s="293"/>
      <c r="K297" s="346">
        <v>0</v>
      </c>
      <c r="L297" s="191">
        <f t="shared" si="35"/>
        <v>0</v>
      </c>
      <c r="M297" s="251" t="str">
        <f t="shared" si="36"/>
        <v/>
      </c>
      <c r="N297" s="194"/>
    </row>
    <row r="298" spans="1:14" s="157" customFormat="1" ht="12" outlineLevel="1" x14ac:dyDescent="0.2">
      <c r="A298" s="188" t="s">
        <v>416</v>
      </c>
      <c r="B298" s="604" t="s">
        <v>355</v>
      </c>
      <c r="C298" s="605"/>
      <c r="D298" s="605"/>
      <c r="E298" s="605"/>
      <c r="F298" s="605"/>
      <c r="G298" s="605"/>
      <c r="H298" s="606"/>
      <c r="I298" s="189" t="s">
        <v>138</v>
      </c>
      <c r="J298" s="293"/>
      <c r="K298" s="191"/>
      <c r="L298" s="191"/>
      <c r="M298" s="251" t="str">
        <f t="shared" si="36"/>
        <v/>
      </c>
      <c r="N298" s="194"/>
    </row>
    <row r="299" spans="1:14" s="157" customFormat="1" ht="12" outlineLevel="1" x14ac:dyDescent="0.2">
      <c r="A299" s="188" t="s">
        <v>417</v>
      </c>
      <c r="B299" s="622" t="s">
        <v>418</v>
      </c>
      <c r="C299" s="623"/>
      <c r="D299" s="623"/>
      <c r="E299" s="623"/>
      <c r="F299" s="623"/>
      <c r="G299" s="623"/>
      <c r="H299" s="624"/>
      <c r="I299" s="189" t="s">
        <v>138</v>
      </c>
      <c r="J299" s="293"/>
      <c r="K299" s="191"/>
      <c r="L299" s="191"/>
      <c r="M299" s="251" t="str">
        <f t="shared" si="36"/>
        <v/>
      </c>
      <c r="N299" s="194"/>
    </row>
    <row r="300" spans="1:14" s="157" customFormat="1" ht="12" outlineLevel="1" x14ac:dyDescent="0.2">
      <c r="A300" s="188" t="s">
        <v>419</v>
      </c>
      <c r="B300" s="604" t="s">
        <v>355</v>
      </c>
      <c r="C300" s="605"/>
      <c r="D300" s="605"/>
      <c r="E300" s="605"/>
      <c r="F300" s="605"/>
      <c r="G300" s="605"/>
      <c r="H300" s="606"/>
      <c r="I300" s="189" t="s">
        <v>138</v>
      </c>
      <c r="J300" s="293"/>
      <c r="K300" s="191"/>
      <c r="L300" s="191"/>
      <c r="M300" s="251" t="str">
        <f t="shared" si="36"/>
        <v/>
      </c>
      <c r="N300" s="194"/>
    </row>
    <row r="301" spans="1:14" s="157" customFormat="1" ht="12" outlineLevel="1" x14ac:dyDescent="0.2">
      <c r="A301" s="188" t="s">
        <v>420</v>
      </c>
      <c r="B301" s="586" t="s">
        <v>421</v>
      </c>
      <c r="C301" s="587"/>
      <c r="D301" s="587"/>
      <c r="E301" s="587"/>
      <c r="F301" s="587"/>
      <c r="G301" s="587"/>
      <c r="H301" s="588"/>
      <c r="I301" s="189" t="s">
        <v>138</v>
      </c>
      <c r="J301" s="293"/>
      <c r="K301" s="191">
        <f>K281-K282-K284-K293-K295-K297-K299</f>
        <v>1.4169999999999998</v>
      </c>
      <c r="L301" s="191">
        <f t="shared" ref="L301:L315" si="37">K301-J301</f>
        <v>1.4169999999999998</v>
      </c>
      <c r="M301" s="251" t="str">
        <f t="shared" si="36"/>
        <v/>
      </c>
      <c r="N301" s="194"/>
    </row>
    <row r="302" spans="1:14" s="157" customFormat="1" ht="12" outlineLevel="1" x14ac:dyDescent="0.2">
      <c r="A302" s="188" t="s">
        <v>422</v>
      </c>
      <c r="B302" s="604" t="s">
        <v>355</v>
      </c>
      <c r="C302" s="605"/>
      <c r="D302" s="605"/>
      <c r="E302" s="605"/>
      <c r="F302" s="605"/>
      <c r="G302" s="605"/>
      <c r="H302" s="606"/>
      <c r="I302" s="189" t="s">
        <v>138</v>
      </c>
      <c r="J302" s="265"/>
      <c r="K302" s="346">
        <v>1</v>
      </c>
      <c r="L302" s="191">
        <f t="shared" si="37"/>
        <v>1</v>
      </c>
      <c r="M302" s="251" t="str">
        <f t="shared" si="36"/>
        <v/>
      </c>
      <c r="N302" s="194"/>
    </row>
    <row r="303" spans="1:14" s="157" customFormat="1" ht="22.5" customHeight="1" outlineLevel="1" x14ac:dyDescent="0.2">
      <c r="A303" s="188" t="s">
        <v>423</v>
      </c>
      <c r="B303" s="571" t="s">
        <v>424</v>
      </c>
      <c r="C303" s="572"/>
      <c r="D303" s="572"/>
      <c r="E303" s="572"/>
      <c r="F303" s="572"/>
      <c r="G303" s="572"/>
      <c r="H303" s="573"/>
      <c r="I303" s="189" t="s">
        <v>8</v>
      </c>
      <c r="J303" s="190">
        <f>J165/(J21*1.2)*100</f>
        <v>81.478541330055492</v>
      </c>
      <c r="K303" s="191">
        <f>K165/(K21*1.2)*100</f>
        <v>84.871683277930856</v>
      </c>
      <c r="L303" s="300">
        <f>K303-J303</f>
        <v>3.3931419478753639</v>
      </c>
      <c r="M303" s="193">
        <f t="shared" si="36"/>
        <v>4.1644608414506741E-2</v>
      </c>
      <c r="N303" s="301"/>
    </row>
    <row r="304" spans="1:14" s="157" customFormat="1" ht="12" outlineLevel="2" x14ac:dyDescent="0.2">
      <c r="A304" s="188" t="s">
        <v>425</v>
      </c>
      <c r="B304" s="586" t="s">
        <v>426</v>
      </c>
      <c r="C304" s="587"/>
      <c r="D304" s="587"/>
      <c r="E304" s="587"/>
      <c r="F304" s="587"/>
      <c r="G304" s="587"/>
      <c r="H304" s="588"/>
      <c r="I304" s="189" t="s">
        <v>8</v>
      </c>
      <c r="J304" s="190"/>
      <c r="K304" s="191"/>
      <c r="L304" s="300">
        <f t="shared" si="37"/>
        <v>0</v>
      </c>
      <c r="M304" s="251" t="str">
        <f t="shared" si="36"/>
        <v/>
      </c>
      <c r="N304" s="194"/>
    </row>
    <row r="305" spans="1:14" s="157" customFormat="1" ht="12" outlineLevel="3" x14ac:dyDescent="0.2">
      <c r="A305" s="195" t="s">
        <v>427</v>
      </c>
      <c r="B305" s="679" t="s">
        <v>428</v>
      </c>
      <c r="C305" s="680"/>
      <c r="D305" s="680"/>
      <c r="E305" s="680"/>
      <c r="F305" s="680"/>
      <c r="G305" s="680"/>
      <c r="H305" s="681"/>
      <c r="I305" s="196" t="s">
        <v>8</v>
      </c>
      <c r="J305" s="197"/>
      <c r="K305" s="198"/>
      <c r="L305" s="302">
        <f t="shared" si="37"/>
        <v>0</v>
      </c>
      <c r="M305" s="230" t="str">
        <f t="shared" si="36"/>
        <v/>
      </c>
      <c r="N305" s="201"/>
    </row>
    <row r="306" spans="1:14" s="157" customFormat="1" ht="12" outlineLevel="3" x14ac:dyDescent="0.2">
      <c r="A306" s="202" t="s">
        <v>429</v>
      </c>
      <c r="B306" s="577" t="s">
        <v>430</v>
      </c>
      <c r="C306" s="578"/>
      <c r="D306" s="578"/>
      <c r="E306" s="578"/>
      <c r="F306" s="578"/>
      <c r="G306" s="578"/>
      <c r="H306" s="579"/>
      <c r="I306" s="203" t="s">
        <v>8</v>
      </c>
      <c r="J306" s="204"/>
      <c r="K306" s="205"/>
      <c r="L306" s="232">
        <f t="shared" si="37"/>
        <v>0</v>
      </c>
      <c r="M306" s="233" t="str">
        <f t="shared" si="36"/>
        <v/>
      </c>
      <c r="N306" s="208"/>
    </row>
    <row r="307" spans="1:14" s="157" customFormat="1" ht="12" outlineLevel="3" x14ac:dyDescent="0.2">
      <c r="A307" s="209" t="s">
        <v>431</v>
      </c>
      <c r="B307" s="676" t="s">
        <v>432</v>
      </c>
      <c r="C307" s="677"/>
      <c r="D307" s="677"/>
      <c r="E307" s="677"/>
      <c r="F307" s="677"/>
      <c r="G307" s="677"/>
      <c r="H307" s="678"/>
      <c r="I307" s="210" t="s">
        <v>8</v>
      </c>
      <c r="J307" s="211"/>
      <c r="K307" s="212"/>
      <c r="L307" s="303">
        <f t="shared" si="37"/>
        <v>0</v>
      </c>
      <c r="M307" s="285" t="str">
        <f t="shared" si="36"/>
        <v/>
      </c>
      <c r="N307" s="215"/>
    </row>
    <row r="308" spans="1:14" s="157" customFormat="1" ht="12" outlineLevel="2" x14ac:dyDescent="0.2">
      <c r="A308" s="188" t="s">
        <v>433</v>
      </c>
      <c r="B308" s="586" t="s">
        <v>434</v>
      </c>
      <c r="C308" s="587"/>
      <c r="D308" s="587"/>
      <c r="E308" s="587"/>
      <c r="F308" s="587"/>
      <c r="G308" s="587"/>
      <c r="H308" s="588"/>
      <c r="I308" s="189" t="s">
        <v>8</v>
      </c>
      <c r="J308" s="190"/>
      <c r="K308" s="191"/>
      <c r="L308" s="300">
        <f t="shared" si="37"/>
        <v>0</v>
      </c>
      <c r="M308" s="251" t="str">
        <f t="shared" si="36"/>
        <v/>
      </c>
      <c r="N308" s="194"/>
    </row>
    <row r="309" spans="1:14" s="157" customFormat="1" ht="12" outlineLevel="1" x14ac:dyDescent="0.2">
      <c r="A309" s="188" t="s">
        <v>435</v>
      </c>
      <c r="B309" s="586" t="s">
        <v>436</v>
      </c>
      <c r="C309" s="587"/>
      <c r="D309" s="587"/>
      <c r="E309" s="587"/>
      <c r="F309" s="587"/>
      <c r="G309" s="587"/>
      <c r="H309" s="588"/>
      <c r="I309" s="189" t="s">
        <v>8</v>
      </c>
      <c r="J309" s="190">
        <f>J171/(J27*1.2)*100</f>
        <v>81.5914247772956</v>
      </c>
      <c r="K309" s="191">
        <f>K171/(K27*1.2)*100</f>
        <v>82.373747152831413</v>
      </c>
      <c r="L309" s="300"/>
      <c r="M309" s="193"/>
      <c r="N309" s="194"/>
    </row>
    <row r="310" spans="1:14" s="157" customFormat="1" ht="12" outlineLevel="2" x14ac:dyDescent="0.2">
      <c r="A310" s="188" t="s">
        <v>437</v>
      </c>
      <c r="B310" s="586" t="s">
        <v>438</v>
      </c>
      <c r="C310" s="587"/>
      <c r="D310" s="587"/>
      <c r="E310" s="587"/>
      <c r="F310" s="587"/>
      <c r="G310" s="587"/>
      <c r="H310" s="588"/>
      <c r="I310" s="189" t="s">
        <v>8</v>
      </c>
      <c r="J310" s="304"/>
      <c r="K310" s="191"/>
      <c r="L310" s="300">
        <f t="shared" si="37"/>
        <v>0</v>
      </c>
      <c r="M310" s="251" t="str">
        <f t="shared" si="36"/>
        <v/>
      </c>
      <c r="N310" s="194"/>
    </row>
    <row r="311" spans="1:14" s="157" customFormat="1" ht="12" outlineLevel="2" x14ac:dyDescent="0.2">
      <c r="A311" s="188" t="s">
        <v>439</v>
      </c>
      <c r="B311" s="586" t="s">
        <v>440</v>
      </c>
      <c r="C311" s="587"/>
      <c r="D311" s="587"/>
      <c r="E311" s="587"/>
      <c r="F311" s="587"/>
      <c r="G311" s="587"/>
      <c r="H311" s="588"/>
      <c r="I311" s="189" t="s">
        <v>8</v>
      </c>
      <c r="J311" s="304"/>
      <c r="K311" s="191"/>
      <c r="L311" s="300">
        <f t="shared" si="37"/>
        <v>0</v>
      </c>
      <c r="M311" s="251" t="str">
        <f t="shared" si="36"/>
        <v/>
      </c>
      <c r="N311" s="194"/>
    </row>
    <row r="312" spans="1:14" s="157" customFormat="1" ht="12" outlineLevel="2" x14ac:dyDescent="0.2">
      <c r="A312" s="188" t="s">
        <v>441</v>
      </c>
      <c r="B312" s="586" t="s">
        <v>442</v>
      </c>
      <c r="C312" s="587"/>
      <c r="D312" s="587"/>
      <c r="E312" s="587"/>
      <c r="F312" s="587"/>
      <c r="G312" s="587"/>
      <c r="H312" s="588"/>
      <c r="I312" s="189" t="s">
        <v>8</v>
      </c>
      <c r="J312" s="304"/>
      <c r="K312" s="191"/>
      <c r="L312" s="300">
        <f t="shared" si="37"/>
        <v>0</v>
      </c>
      <c r="M312" s="251" t="str">
        <f t="shared" si="36"/>
        <v/>
      </c>
      <c r="N312" s="194"/>
    </row>
    <row r="313" spans="1:14" s="157" customFormat="1" ht="12" outlineLevel="2" x14ac:dyDescent="0.2">
      <c r="A313" s="188" t="s">
        <v>443</v>
      </c>
      <c r="B313" s="622" t="s">
        <v>444</v>
      </c>
      <c r="C313" s="623"/>
      <c r="D313" s="623"/>
      <c r="E313" s="623"/>
      <c r="F313" s="623"/>
      <c r="G313" s="623"/>
      <c r="H313" s="624"/>
      <c r="I313" s="189" t="s">
        <v>8</v>
      </c>
      <c r="J313" s="304"/>
      <c r="K313" s="191"/>
      <c r="L313" s="300">
        <f t="shared" si="37"/>
        <v>0</v>
      </c>
      <c r="M313" s="251" t="str">
        <f t="shared" si="36"/>
        <v/>
      </c>
      <c r="N313" s="194"/>
    </row>
    <row r="314" spans="1:14" s="157" customFormat="1" ht="12" outlineLevel="2" x14ac:dyDescent="0.2">
      <c r="A314" s="195" t="s">
        <v>445</v>
      </c>
      <c r="B314" s="670" t="s">
        <v>162</v>
      </c>
      <c r="C314" s="671"/>
      <c r="D314" s="671"/>
      <c r="E314" s="671"/>
      <c r="F314" s="671"/>
      <c r="G314" s="671"/>
      <c r="H314" s="672"/>
      <c r="I314" s="196" t="s">
        <v>8</v>
      </c>
      <c r="J314" s="305"/>
      <c r="K314" s="198"/>
      <c r="L314" s="302">
        <f t="shared" si="37"/>
        <v>0</v>
      </c>
      <c r="M314" s="230" t="str">
        <f t="shared" si="36"/>
        <v/>
      </c>
      <c r="N314" s="201"/>
    </row>
    <row r="315" spans="1:14" s="157" customFormat="1" ht="12.75" outlineLevel="2" thickBot="1" x14ac:dyDescent="0.25">
      <c r="A315" s="218" t="s">
        <v>446</v>
      </c>
      <c r="B315" s="673" t="s">
        <v>164</v>
      </c>
      <c r="C315" s="674"/>
      <c r="D315" s="674"/>
      <c r="E315" s="674"/>
      <c r="F315" s="674"/>
      <c r="G315" s="674"/>
      <c r="H315" s="675"/>
      <c r="I315" s="219" t="s">
        <v>8</v>
      </c>
      <c r="J315" s="306"/>
      <c r="K315" s="221"/>
      <c r="L315" s="307">
        <f t="shared" si="37"/>
        <v>0</v>
      </c>
      <c r="M315" s="235" t="str">
        <f t="shared" si="36"/>
        <v/>
      </c>
      <c r="N315" s="224"/>
    </row>
    <row r="316" spans="1:14" ht="16.5" outlineLevel="1" thickBot="1" x14ac:dyDescent="0.3">
      <c r="A316" s="667" t="s">
        <v>447</v>
      </c>
      <c r="B316" s="668"/>
      <c r="C316" s="668"/>
      <c r="D316" s="668"/>
      <c r="E316" s="668"/>
      <c r="F316" s="668"/>
      <c r="G316" s="668"/>
      <c r="H316" s="668"/>
      <c r="I316" s="668"/>
      <c r="J316" s="668"/>
      <c r="K316" s="668"/>
      <c r="L316" s="668"/>
      <c r="M316" s="668"/>
      <c r="N316" s="669"/>
    </row>
    <row r="317" spans="1:14" s="157" customFormat="1" ht="12" outlineLevel="1" x14ac:dyDescent="0.2">
      <c r="A317" s="225" t="s">
        <v>448</v>
      </c>
      <c r="B317" s="595" t="s">
        <v>449</v>
      </c>
      <c r="C317" s="596"/>
      <c r="D317" s="596"/>
      <c r="E317" s="596"/>
      <c r="F317" s="596"/>
      <c r="G317" s="596"/>
      <c r="H317" s="597"/>
      <c r="I317" s="259" t="s">
        <v>349</v>
      </c>
      <c r="J317" s="308" t="s">
        <v>450</v>
      </c>
      <c r="K317" s="309" t="s">
        <v>450</v>
      </c>
      <c r="L317" s="310"/>
      <c r="M317" s="309" t="s">
        <v>450</v>
      </c>
      <c r="N317" s="259" t="s">
        <v>450</v>
      </c>
    </row>
    <row r="318" spans="1:14" s="157" customFormat="1" ht="12" outlineLevel="2" x14ac:dyDescent="0.2">
      <c r="A318" s="188" t="s">
        <v>451</v>
      </c>
      <c r="B318" s="589" t="s">
        <v>452</v>
      </c>
      <c r="C318" s="590"/>
      <c r="D318" s="590"/>
      <c r="E318" s="590"/>
      <c r="F318" s="590"/>
      <c r="G318" s="590"/>
      <c r="H318" s="591"/>
      <c r="I318" s="243" t="s">
        <v>37</v>
      </c>
      <c r="J318" s="311"/>
      <c r="K318" s="312"/>
      <c r="L318" s="313"/>
      <c r="M318" s="314"/>
      <c r="N318" s="267"/>
    </row>
    <row r="319" spans="1:14" s="157" customFormat="1" ht="12" outlineLevel="2" x14ac:dyDescent="0.2">
      <c r="A319" s="188" t="s">
        <v>453</v>
      </c>
      <c r="B319" s="589" t="s">
        <v>454</v>
      </c>
      <c r="C319" s="590"/>
      <c r="D319" s="590"/>
      <c r="E319" s="590"/>
      <c r="F319" s="590"/>
      <c r="G319" s="590"/>
      <c r="H319" s="591"/>
      <c r="I319" s="243" t="s">
        <v>455</v>
      </c>
      <c r="J319" s="311"/>
      <c r="K319" s="312"/>
      <c r="L319" s="313"/>
      <c r="M319" s="314"/>
      <c r="N319" s="267"/>
    </row>
    <row r="320" spans="1:14" s="157" customFormat="1" ht="12" outlineLevel="2" x14ac:dyDescent="0.2">
      <c r="A320" s="188" t="s">
        <v>456</v>
      </c>
      <c r="B320" s="589" t="s">
        <v>457</v>
      </c>
      <c r="C320" s="590"/>
      <c r="D320" s="590"/>
      <c r="E320" s="590"/>
      <c r="F320" s="590"/>
      <c r="G320" s="590"/>
      <c r="H320" s="591"/>
      <c r="I320" s="243" t="s">
        <v>37</v>
      </c>
      <c r="J320" s="311"/>
      <c r="K320" s="312"/>
      <c r="L320" s="313"/>
      <c r="M320" s="314"/>
      <c r="N320" s="267"/>
    </row>
    <row r="321" spans="1:14" s="157" customFormat="1" ht="12" outlineLevel="2" x14ac:dyDescent="0.2">
      <c r="A321" s="188" t="s">
        <v>458</v>
      </c>
      <c r="B321" s="589" t="s">
        <v>459</v>
      </c>
      <c r="C321" s="590"/>
      <c r="D321" s="590"/>
      <c r="E321" s="590"/>
      <c r="F321" s="590"/>
      <c r="G321" s="590"/>
      <c r="H321" s="591"/>
      <c r="I321" s="243" t="s">
        <v>455</v>
      </c>
      <c r="J321" s="311"/>
      <c r="K321" s="312"/>
      <c r="L321" s="313"/>
      <c r="M321" s="314"/>
      <c r="N321" s="267"/>
    </row>
    <row r="322" spans="1:14" s="157" customFormat="1" ht="12" outlineLevel="2" x14ac:dyDescent="0.2">
      <c r="A322" s="188" t="s">
        <v>460</v>
      </c>
      <c r="B322" s="589" t="s">
        <v>461</v>
      </c>
      <c r="C322" s="590"/>
      <c r="D322" s="590"/>
      <c r="E322" s="590"/>
      <c r="F322" s="590"/>
      <c r="G322" s="590"/>
      <c r="H322" s="591"/>
      <c r="I322" s="243" t="s">
        <v>462</v>
      </c>
      <c r="J322" s="311"/>
      <c r="K322" s="312"/>
      <c r="L322" s="313"/>
      <c r="M322" s="314"/>
      <c r="N322" s="267"/>
    </row>
    <row r="323" spans="1:14" s="157" customFormat="1" ht="12" outlineLevel="2" x14ac:dyDescent="0.2">
      <c r="A323" s="188" t="s">
        <v>463</v>
      </c>
      <c r="B323" s="589" t="s">
        <v>464</v>
      </c>
      <c r="C323" s="590"/>
      <c r="D323" s="590"/>
      <c r="E323" s="590"/>
      <c r="F323" s="590"/>
      <c r="G323" s="590"/>
      <c r="H323" s="591"/>
      <c r="I323" s="243" t="s">
        <v>349</v>
      </c>
      <c r="J323" s="311" t="s">
        <v>450</v>
      </c>
      <c r="K323" s="312" t="s">
        <v>450</v>
      </c>
      <c r="L323" s="313"/>
      <c r="M323" s="312" t="s">
        <v>450</v>
      </c>
      <c r="N323" s="243" t="s">
        <v>450</v>
      </c>
    </row>
    <row r="324" spans="1:14" s="157" customFormat="1" ht="12" outlineLevel="2" x14ac:dyDescent="0.2">
      <c r="A324" s="188" t="s">
        <v>465</v>
      </c>
      <c r="B324" s="586" t="s">
        <v>466</v>
      </c>
      <c r="C324" s="587"/>
      <c r="D324" s="587"/>
      <c r="E324" s="587"/>
      <c r="F324" s="587"/>
      <c r="G324" s="587"/>
      <c r="H324" s="588"/>
      <c r="I324" s="243" t="s">
        <v>462</v>
      </c>
      <c r="J324" s="311"/>
      <c r="K324" s="312"/>
      <c r="L324" s="313"/>
      <c r="M324" s="314"/>
      <c r="N324" s="267"/>
    </row>
    <row r="325" spans="1:14" s="157" customFormat="1" ht="12" outlineLevel="2" x14ac:dyDescent="0.2">
      <c r="A325" s="188" t="s">
        <v>467</v>
      </c>
      <c r="B325" s="586" t="s">
        <v>468</v>
      </c>
      <c r="C325" s="587"/>
      <c r="D325" s="587"/>
      <c r="E325" s="587"/>
      <c r="F325" s="587"/>
      <c r="G325" s="587"/>
      <c r="H325" s="588"/>
      <c r="I325" s="243" t="s">
        <v>469</v>
      </c>
      <c r="J325" s="311"/>
      <c r="K325" s="312"/>
      <c r="L325" s="313"/>
      <c r="M325" s="314"/>
      <c r="N325" s="267"/>
    </row>
    <row r="326" spans="1:14" s="157" customFormat="1" ht="12" outlineLevel="2" x14ac:dyDescent="0.2">
      <c r="A326" s="188" t="s">
        <v>470</v>
      </c>
      <c r="B326" s="589" t="s">
        <v>471</v>
      </c>
      <c r="C326" s="590"/>
      <c r="D326" s="590"/>
      <c r="E326" s="590"/>
      <c r="F326" s="590"/>
      <c r="G326" s="590"/>
      <c r="H326" s="591"/>
      <c r="I326" s="243" t="s">
        <v>349</v>
      </c>
      <c r="J326" s="311" t="s">
        <v>450</v>
      </c>
      <c r="K326" s="312" t="s">
        <v>450</v>
      </c>
      <c r="L326" s="313"/>
      <c r="M326" s="312" t="s">
        <v>450</v>
      </c>
      <c r="N326" s="243" t="s">
        <v>450</v>
      </c>
    </row>
    <row r="327" spans="1:14" s="157" customFormat="1" ht="12" outlineLevel="2" x14ac:dyDescent="0.2">
      <c r="A327" s="188" t="s">
        <v>472</v>
      </c>
      <c r="B327" s="586" t="s">
        <v>466</v>
      </c>
      <c r="C327" s="587"/>
      <c r="D327" s="587"/>
      <c r="E327" s="587"/>
      <c r="F327" s="587"/>
      <c r="G327" s="587"/>
      <c r="H327" s="588"/>
      <c r="I327" s="243" t="s">
        <v>462</v>
      </c>
      <c r="J327" s="311"/>
      <c r="K327" s="312"/>
      <c r="L327" s="313"/>
      <c r="M327" s="314"/>
      <c r="N327" s="267"/>
    </row>
    <row r="328" spans="1:14" s="157" customFormat="1" ht="12" outlineLevel="2" x14ac:dyDescent="0.2">
      <c r="A328" s="188" t="s">
        <v>473</v>
      </c>
      <c r="B328" s="586" t="s">
        <v>474</v>
      </c>
      <c r="C328" s="587"/>
      <c r="D328" s="587"/>
      <c r="E328" s="587"/>
      <c r="F328" s="587"/>
      <c r="G328" s="587"/>
      <c r="H328" s="588"/>
      <c r="I328" s="243" t="s">
        <v>37</v>
      </c>
      <c r="J328" s="311"/>
      <c r="K328" s="312"/>
      <c r="L328" s="313"/>
      <c r="M328" s="314"/>
      <c r="N328" s="267"/>
    </row>
    <row r="329" spans="1:14" s="157" customFormat="1" ht="12" outlineLevel="2" x14ac:dyDescent="0.2">
      <c r="A329" s="188" t="s">
        <v>475</v>
      </c>
      <c r="B329" s="586" t="s">
        <v>468</v>
      </c>
      <c r="C329" s="587"/>
      <c r="D329" s="587"/>
      <c r="E329" s="587"/>
      <c r="F329" s="587"/>
      <c r="G329" s="587"/>
      <c r="H329" s="588"/>
      <c r="I329" s="243" t="s">
        <v>469</v>
      </c>
      <c r="J329" s="311"/>
      <c r="K329" s="312"/>
      <c r="L329" s="313"/>
      <c r="M329" s="314"/>
      <c r="N329" s="267"/>
    </row>
    <row r="330" spans="1:14" s="157" customFormat="1" ht="12" outlineLevel="2" x14ac:dyDescent="0.2">
      <c r="A330" s="188" t="s">
        <v>476</v>
      </c>
      <c r="B330" s="589" t="s">
        <v>477</v>
      </c>
      <c r="C330" s="590"/>
      <c r="D330" s="590"/>
      <c r="E330" s="590"/>
      <c r="F330" s="590"/>
      <c r="G330" s="590"/>
      <c r="H330" s="591"/>
      <c r="I330" s="243" t="s">
        <v>349</v>
      </c>
      <c r="J330" s="311" t="s">
        <v>450</v>
      </c>
      <c r="K330" s="312" t="s">
        <v>450</v>
      </c>
      <c r="L330" s="313"/>
      <c r="M330" s="312" t="s">
        <v>450</v>
      </c>
      <c r="N330" s="243" t="s">
        <v>450</v>
      </c>
    </row>
    <row r="331" spans="1:14" s="157" customFormat="1" ht="12" outlineLevel="2" x14ac:dyDescent="0.2">
      <c r="A331" s="188" t="s">
        <v>478</v>
      </c>
      <c r="B331" s="586" t="s">
        <v>466</v>
      </c>
      <c r="C331" s="587"/>
      <c r="D331" s="587"/>
      <c r="E331" s="587"/>
      <c r="F331" s="587"/>
      <c r="G331" s="587"/>
      <c r="H331" s="588"/>
      <c r="I331" s="243" t="s">
        <v>462</v>
      </c>
      <c r="J331" s="311"/>
      <c r="K331" s="312"/>
      <c r="L331" s="313"/>
      <c r="M331" s="314"/>
      <c r="N331" s="267"/>
    </row>
    <row r="332" spans="1:14" s="157" customFormat="1" ht="12" outlineLevel="2" x14ac:dyDescent="0.2">
      <c r="A332" s="188" t="s">
        <v>479</v>
      </c>
      <c r="B332" s="586" t="s">
        <v>468</v>
      </c>
      <c r="C332" s="587"/>
      <c r="D332" s="587"/>
      <c r="E332" s="587"/>
      <c r="F332" s="587"/>
      <c r="G332" s="587"/>
      <c r="H332" s="588"/>
      <c r="I332" s="243" t="s">
        <v>469</v>
      </c>
      <c r="J332" s="311"/>
      <c r="K332" s="312"/>
      <c r="L332" s="313"/>
      <c r="M332" s="314"/>
      <c r="N332" s="267"/>
    </row>
    <row r="333" spans="1:14" s="157" customFormat="1" ht="12" outlineLevel="2" x14ac:dyDescent="0.2">
      <c r="A333" s="188" t="s">
        <v>480</v>
      </c>
      <c r="B333" s="589" t="s">
        <v>481</v>
      </c>
      <c r="C333" s="590"/>
      <c r="D333" s="590"/>
      <c r="E333" s="590"/>
      <c r="F333" s="590"/>
      <c r="G333" s="590"/>
      <c r="H333" s="591"/>
      <c r="I333" s="243" t="s">
        <v>349</v>
      </c>
      <c r="J333" s="311" t="s">
        <v>450</v>
      </c>
      <c r="K333" s="312" t="s">
        <v>450</v>
      </c>
      <c r="L333" s="313"/>
      <c r="M333" s="312" t="s">
        <v>450</v>
      </c>
      <c r="N333" s="243" t="s">
        <v>450</v>
      </c>
    </row>
    <row r="334" spans="1:14" s="157" customFormat="1" ht="12" outlineLevel="2" x14ac:dyDescent="0.2">
      <c r="A334" s="188" t="s">
        <v>482</v>
      </c>
      <c r="B334" s="586" t="s">
        <v>466</v>
      </c>
      <c r="C334" s="587"/>
      <c r="D334" s="587"/>
      <c r="E334" s="587"/>
      <c r="F334" s="587"/>
      <c r="G334" s="587"/>
      <c r="H334" s="588"/>
      <c r="I334" s="243" t="s">
        <v>462</v>
      </c>
      <c r="J334" s="311"/>
      <c r="K334" s="312"/>
      <c r="L334" s="313"/>
      <c r="M334" s="314"/>
      <c r="N334" s="267"/>
    </row>
    <row r="335" spans="1:14" s="157" customFormat="1" ht="12" outlineLevel="2" x14ac:dyDescent="0.2">
      <c r="A335" s="188" t="s">
        <v>483</v>
      </c>
      <c r="B335" s="586" t="s">
        <v>474</v>
      </c>
      <c r="C335" s="587"/>
      <c r="D335" s="587"/>
      <c r="E335" s="587"/>
      <c r="F335" s="587"/>
      <c r="G335" s="587"/>
      <c r="H335" s="588"/>
      <c r="I335" s="243" t="s">
        <v>37</v>
      </c>
      <c r="J335" s="311"/>
      <c r="K335" s="312"/>
      <c r="L335" s="313"/>
      <c r="M335" s="314"/>
      <c r="N335" s="267"/>
    </row>
    <row r="336" spans="1:14" s="157" customFormat="1" ht="12" outlineLevel="2" x14ac:dyDescent="0.2">
      <c r="A336" s="188" t="s">
        <v>484</v>
      </c>
      <c r="B336" s="586" t="s">
        <v>468</v>
      </c>
      <c r="C336" s="587"/>
      <c r="D336" s="587"/>
      <c r="E336" s="587"/>
      <c r="F336" s="587"/>
      <c r="G336" s="587"/>
      <c r="H336" s="588"/>
      <c r="I336" s="243" t="s">
        <v>469</v>
      </c>
      <c r="J336" s="311"/>
      <c r="K336" s="312"/>
      <c r="L336" s="313"/>
      <c r="M336" s="314"/>
      <c r="N336" s="267"/>
    </row>
    <row r="337" spans="1:14" s="157" customFormat="1" ht="12" outlineLevel="1" x14ac:dyDescent="0.2">
      <c r="A337" s="188" t="s">
        <v>485</v>
      </c>
      <c r="B337" s="601" t="s">
        <v>486</v>
      </c>
      <c r="C337" s="602"/>
      <c r="D337" s="602"/>
      <c r="E337" s="602"/>
      <c r="F337" s="602"/>
      <c r="G337" s="602"/>
      <c r="H337" s="603"/>
      <c r="I337" s="243" t="s">
        <v>349</v>
      </c>
      <c r="J337" s="311" t="s">
        <v>450</v>
      </c>
      <c r="K337" s="312" t="s">
        <v>450</v>
      </c>
      <c r="L337" s="313"/>
      <c r="M337" s="312" t="s">
        <v>450</v>
      </c>
      <c r="N337" s="243" t="s">
        <v>450</v>
      </c>
    </row>
    <row r="338" spans="1:14" s="157" customFormat="1" ht="12" outlineLevel="1" x14ac:dyDescent="0.2">
      <c r="A338" s="188" t="s">
        <v>487</v>
      </c>
      <c r="B338" s="589" t="s">
        <v>488</v>
      </c>
      <c r="C338" s="590"/>
      <c r="D338" s="590"/>
      <c r="E338" s="590"/>
      <c r="F338" s="590"/>
      <c r="G338" s="590"/>
      <c r="H338" s="591"/>
      <c r="I338" s="243" t="s">
        <v>462</v>
      </c>
      <c r="J338" s="239">
        <f>J339</f>
        <v>434</v>
      </c>
      <c r="K338" s="191">
        <v>434.23899999999998</v>
      </c>
      <c r="L338" s="192">
        <f>K338-J338</f>
        <v>0.2389999999999759</v>
      </c>
      <c r="M338" s="193">
        <f>IFERROR(L338/J338,"")</f>
        <v>5.5069124423957579E-4</v>
      </c>
      <c r="N338" s="267"/>
    </row>
    <row r="339" spans="1:14" s="157" customFormat="1" ht="12" outlineLevel="1" x14ac:dyDescent="0.2">
      <c r="A339" s="188" t="s">
        <v>489</v>
      </c>
      <c r="B339" s="622" t="s">
        <v>490</v>
      </c>
      <c r="C339" s="623"/>
      <c r="D339" s="623"/>
      <c r="E339" s="623"/>
      <c r="F339" s="623"/>
      <c r="G339" s="623"/>
      <c r="H339" s="624"/>
      <c r="I339" s="243" t="s">
        <v>462</v>
      </c>
      <c r="J339" s="239">
        <v>434</v>
      </c>
      <c r="K339" s="191">
        <f>K338</f>
        <v>434.23899999999998</v>
      </c>
      <c r="L339" s="192">
        <f t="shared" ref="L339:L348" si="38">K339-J339</f>
        <v>0.2389999999999759</v>
      </c>
      <c r="M339" s="193">
        <f t="shared" ref="M339:M348" si="39">IFERROR(L339/J339,"")</f>
        <v>5.5069124423957579E-4</v>
      </c>
      <c r="N339" s="267"/>
    </row>
    <row r="340" spans="1:14" s="157" customFormat="1" ht="12" outlineLevel="1" x14ac:dyDescent="0.2">
      <c r="A340" s="188" t="s">
        <v>491</v>
      </c>
      <c r="B340" s="604" t="s">
        <v>492</v>
      </c>
      <c r="C340" s="605"/>
      <c r="D340" s="605"/>
      <c r="E340" s="605"/>
      <c r="F340" s="605"/>
      <c r="G340" s="605"/>
      <c r="H340" s="606"/>
      <c r="I340" s="243" t="s">
        <v>462</v>
      </c>
      <c r="J340" s="345">
        <v>94.995000000000005</v>
      </c>
      <c r="K340" s="346">
        <v>84.206000000000003</v>
      </c>
      <c r="L340" s="192">
        <f t="shared" si="38"/>
        <v>-10.789000000000001</v>
      </c>
      <c r="M340" s="193">
        <f t="shared" si="39"/>
        <v>-0.11357439865256067</v>
      </c>
      <c r="N340" s="267"/>
    </row>
    <row r="341" spans="1:14" s="157" customFormat="1" ht="12" outlineLevel="1" x14ac:dyDescent="0.2">
      <c r="A341" s="188" t="s">
        <v>493</v>
      </c>
      <c r="B341" s="604" t="s">
        <v>494</v>
      </c>
      <c r="C341" s="605"/>
      <c r="D341" s="605"/>
      <c r="E341" s="605"/>
      <c r="F341" s="605"/>
      <c r="G341" s="605"/>
      <c r="H341" s="606"/>
      <c r="I341" s="243" t="s">
        <v>462</v>
      </c>
      <c r="J341" s="239">
        <f>J339-J340</f>
        <v>339.005</v>
      </c>
      <c r="K341" s="191">
        <f>K339-K340</f>
        <v>350.03299999999996</v>
      </c>
      <c r="L341" s="192">
        <f t="shared" si="38"/>
        <v>11.027999999999963</v>
      </c>
      <c r="M341" s="193">
        <f t="shared" si="39"/>
        <v>3.2530493650536021E-2</v>
      </c>
      <c r="N341" s="267"/>
    </row>
    <row r="342" spans="1:14" s="157" customFormat="1" ht="12" outlineLevel="1" x14ac:dyDescent="0.2">
      <c r="A342" s="188" t="s">
        <v>495</v>
      </c>
      <c r="B342" s="589" t="s">
        <v>496</v>
      </c>
      <c r="C342" s="590"/>
      <c r="D342" s="590"/>
      <c r="E342" s="590"/>
      <c r="F342" s="590"/>
      <c r="G342" s="590"/>
      <c r="H342" s="591"/>
      <c r="I342" s="243" t="s">
        <v>462</v>
      </c>
      <c r="J342" s="239">
        <v>59.314999999999998</v>
      </c>
      <c r="K342" s="191">
        <v>30.114000000000001</v>
      </c>
      <c r="L342" s="192">
        <f t="shared" si="38"/>
        <v>-29.200999999999997</v>
      </c>
      <c r="M342" s="193">
        <f t="shared" si="39"/>
        <v>-0.49230380173649158</v>
      </c>
      <c r="N342" s="267"/>
    </row>
    <row r="343" spans="1:14" s="157" customFormat="1" ht="12" outlineLevel="1" x14ac:dyDescent="0.2">
      <c r="A343" s="188" t="s">
        <v>497</v>
      </c>
      <c r="B343" s="589" t="s">
        <v>498</v>
      </c>
      <c r="C343" s="590"/>
      <c r="D343" s="590"/>
      <c r="E343" s="590"/>
      <c r="F343" s="590"/>
      <c r="G343" s="590"/>
      <c r="H343" s="591"/>
      <c r="I343" s="243" t="s">
        <v>37</v>
      </c>
      <c r="J343" s="239">
        <f>J344</f>
        <v>137.10169999999999</v>
      </c>
      <c r="K343" s="191">
        <v>137.10169999999999</v>
      </c>
      <c r="L343" s="192">
        <f t="shared" si="38"/>
        <v>0</v>
      </c>
      <c r="M343" s="193">
        <f t="shared" si="39"/>
        <v>0</v>
      </c>
      <c r="N343" s="267"/>
    </row>
    <row r="344" spans="1:14" s="157" customFormat="1" ht="12" outlineLevel="1" x14ac:dyDescent="0.2">
      <c r="A344" s="188" t="s">
        <v>499</v>
      </c>
      <c r="B344" s="622" t="s">
        <v>500</v>
      </c>
      <c r="C344" s="623"/>
      <c r="D344" s="623"/>
      <c r="E344" s="623"/>
      <c r="F344" s="623"/>
      <c r="G344" s="623"/>
      <c r="H344" s="624"/>
      <c r="I344" s="243" t="s">
        <v>37</v>
      </c>
      <c r="J344" s="239">
        <v>137.10169999999999</v>
      </c>
      <c r="K344" s="191">
        <f>K343</f>
        <v>137.10169999999999</v>
      </c>
      <c r="L344" s="192">
        <f t="shared" si="38"/>
        <v>0</v>
      </c>
      <c r="M344" s="193">
        <f t="shared" si="39"/>
        <v>0</v>
      </c>
      <c r="N344" s="267"/>
    </row>
    <row r="345" spans="1:14" s="157" customFormat="1" ht="12" outlineLevel="1" x14ac:dyDescent="0.2">
      <c r="A345" s="188" t="s">
        <v>501</v>
      </c>
      <c r="B345" s="604" t="s">
        <v>492</v>
      </c>
      <c r="C345" s="605"/>
      <c r="D345" s="605"/>
      <c r="E345" s="605"/>
      <c r="F345" s="605"/>
      <c r="G345" s="605"/>
      <c r="H345" s="606"/>
      <c r="I345" s="243" t="s">
        <v>37</v>
      </c>
      <c r="J345" s="239">
        <f>J344*0.0184</f>
        <v>2.52267128</v>
      </c>
      <c r="K345" s="191">
        <v>1.7673999999999999</v>
      </c>
      <c r="L345" s="192">
        <f t="shared" si="38"/>
        <v>-0.7552712800000001</v>
      </c>
      <c r="M345" s="193">
        <f t="shared" si="39"/>
        <v>-0.29939345882591573</v>
      </c>
      <c r="N345" s="267"/>
    </row>
    <row r="346" spans="1:14" s="157" customFormat="1" ht="12" outlineLevel="1" x14ac:dyDescent="0.2">
      <c r="A346" s="188" t="s">
        <v>502</v>
      </c>
      <c r="B346" s="604" t="s">
        <v>494</v>
      </c>
      <c r="C346" s="605"/>
      <c r="D346" s="605"/>
      <c r="E346" s="605"/>
      <c r="F346" s="605"/>
      <c r="G346" s="605"/>
      <c r="H346" s="606"/>
      <c r="I346" s="243" t="s">
        <v>37</v>
      </c>
      <c r="J346" s="239">
        <f>J344-J345</f>
        <v>134.57902872</v>
      </c>
      <c r="K346" s="191">
        <f>K344-K345</f>
        <v>135.33429999999998</v>
      </c>
      <c r="L346" s="192">
        <f t="shared" si="38"/>
        <v>0.75527127999998811</v>
      </c>
      <c r="M346" s="193">
        <f t="shared" si="39"/>
        <v>5.6121023251800755E-3</v>
      </c>
      <c r="N346" s="267"/>
    </row>
    <row r="347" spans="1:14" s="157" customFormat="1" ht="12" outlineLevel="1" x14ac:dyDescent="0.2">
      <c r="A347" s="188" t="s">
        <v>503</v>
      </c>
      <c r="B347" s="589" t="s">
        <v>504</v>
      </c>
      <c r="C347" s="590"/>
      <c r="D347" s="590"/>
      <c r="E347" s="590"/>
      <c r="F347" s="590"/>
      <c r="G347" s="590"/>
      <c r="H347" s="591"/>
      <c r="I347" s="243" t="s">
        <v>505</v>
      </c>
      <c r="J347" s="239">
        <v>9985.0200999999997</v>
      </c>
      <c r="K347" s="191">
        <f>10006.5478+12.02</f>
        <v>10018.567800000001</v>
      </c>
      <c r="L347" s="192"/>
      <c r="M347" s="193"/>
      <c r="N347" s="267"/>
    </row>
    <row r="348" spans="1:14" s="157" customFormat="1" ht="12" outlineLevel="1" x14ac:dyDescent="0.2">
      <c r="A348" s="188" t="s">
        <v>506</v>
      </c>
      <c r="B348" s="571" t="s">
        <v>507</v>
      </c>
      <c r="C348" s="572"/>
      <c r="D348" s="572"/>
      <c r="E348" s="572"/>
      <c r="F348" s="572"/>
      <c r="G348" s="572"/>
      <c r="H348" s="573"/>
      <c r="I348" s="243" t="s">
        <v>138</v>
      </c>
      <c r="J348" s="239">
        <f>J27-J61-J62-J55</f>
        <v>343.26265343</v>
      </c>
      <c r="K348" s="191">
        <f>K27-K61-K62-K55</f>
        <v>399.87339387999998</v>
      </c>
      <c r="L348" s="192">
        <f t="shared" si="38"/>
        <v>56.61074044999998</v>
      </c>
      <c r="M348" s="193">
        <f t="shared" si="39"/>
        <v>0.16491960277159703</v>
      </c>
      <c r="N348" s="267"/>
    </row>
    <row r="349" spans="1:14" s="157" customFormat="1" ht="12" outlineLevel="1" x14ac:dyDescent="0.2">
      <c r="A349" s="188" t="s">
        <v>508</v>
      </c>
      <c r="B349" s="601" t="s">
        <v>509</v>
      </c>
      <c r="C349" s="602"/>
      <c r="D349" s="602"/>
      <c r="E349" s="602"/>
      <c r="F349" s="602"/>
      <c r="G349" s="602"/>
      <c r="H349" s="603"/>
      <c r="I349" s="243" t="s">
        <v>349</v>
      </c>
      <c r="J349" s="311" t="s">
        <v>450</v>
      </c>
      <c r="K349" s="315" t="s">
        <v>450</v>
      </c>
      <c r="L349" s="313"/>
      <c r="M349" s="312" t="s">
        <v>450</v>
      </c>
      <c r="N349" s="243" t="s">
        <v>450</v>
      </c>
    </row>
    <row r="350" spans="1:14" s="157" customFormat="1" ht="12" outlineLevel="2" x14ac:dyDescent="0.2">
      <c r="A350" s="188" t="s">
        <v>510</v>
      </c>
      <c r="B350" s="589" t="s">
        <v>511</v>
      </c>
      <c r="C350" s="590"/>
      <c r="D350" s="590"/>
      <c r="E350" s="590"/>
      <c r="F350" s="590"/>
      <c r="G350" s="590"/>
      <c r="H350" s="591"/>
      <c r="I350" s="243" t="s">
        <v>462</v>
      </c>
      <c r="J350" s="311"/>
      <c r="K350" s="312"/>
      <c r="L350" s="313"/>
      <c r="M350" s="314"/>
      <c r="N350" s="267"/>
    </row>
    <row r="351" spans="1:14" s="157" customFormat="1" ht="12" outlineLevel="2" x14ac:dyDescent="0.2">
      <c r="A351" s="188" t="s">
        <v>512</v>
      </c>
      <c r="B351" s="589" t="s">
        <v>513</v>
      </c>
      <c r="C351" s="590"/>
      <c r="D351" s="590"/>
      <c r="E351" s="590"/>
      <c r="F351" s="590"/>
      <c r="G351" s="590"/>
      <c r="H351" s="591"/>
      <c r="I351" s="243" t="s">
        <v>455</v>
      </c>
      <c r="J351" s="311"/>
      <c r="K351" s="312"/>
      <c r="L351" s="313"/>
      <c r="M351" s="314"/>
      <c r="N351" s="267"/>
    </row>
    <row r="352" spans="1:14" s="157" customFormat="1" ht="12" outlineLevel="2" x14ac:dyDescent="0.2">
      <c r="A352" s="188" t="s">
        <v>514</v>
      </c>
      <c r="B352" s="571" t="s">
        <v>515</v>
      </c>
      <c r="C352" s="572"/>
      <c r="D352" s="572"/>
      <c r="E352" s="572"/>
      <c r="F352" s="572"/>
      <c r="G352" s="572"/>
      <c r="H352" s="573"/>
      <c r="I352" s="243" t="s">
        <v>138</v>
      </c>
      <c r="J352" s="311"/>
      <c r="K352" s="312"/>
      <c r="L352" s="313"/>
      <c r="M352" s="314"/>
      <c r="N352" s="267"/>
    </row>
    <row r="353" spans="1:14" s="157" customFormat="1" ht="12" outlineLevel="2" x14ac:dyDescent="0.2">
      <c r="A353" s="188" t="s">
        <v>516</v>
      </c>
      <c r="B353" s="571" t="s">
        <v>517</v>
      </c>
      <c r="C353" s="572"/>
      <c r="D353" s="572"/>
      <c r="E353" s="572"/>
      <c r="F353" s="572"/>
      <c r="G353" s="572"/>
      <c r="H353" s="573"/>
      <c r="I353" s="243" t="s">
        <v>138</v>
      </c>
      <c r="J353" s="311"/>
      <c r="K353" s="312"/>
      <c r="L353" s="313"/>
      <c r="M353" s="314"/>
      <c r="N353" s="267"/>
    </row>
    <row r="354" spans="1:14" s="157" customFormat="1" ht="12" outlineLevel="1" x14ac:dyDescent="0.2">
      <c r="A354" s="188" t="s">
        <v>518</v>
      </c>
      <c r="B354" s="601" t="s">
        <v>519</v>
      </c>
      <c r="C354" s="602"/>
      <c r="D354" s="602"/>
      <c r="E354" s="602"/>
      <c r="F354" s="602"/>
      <c r="G354" s="602"/>
      <c r="H354" s="603"/>
      <c r="I354" s="243" t="s">
        <v>349</v>
      </c>
      <c r="J354" s="311" t="s">
        <v>450</v>
      </c>
      <c r="K354" s="315" t="s">
        <v>450</v>
      </c>
      <c r="L354" s="313"/>
      <c r="M354" s="312" t="s">
        <v>450</v>
      </c>
      <c r="N354" s="243" t="s">
        <v>450</v>
      </c>
    </row>
    <row r="355" spans="1:14" s="157" customFormat="1" ht="12" outlineLevel="2" x14ac:dyDescent="0.2">
      <c r="A355" s="188" t="s">
        <v>520</v>
      </c>
      <c r="B355" s="589" t="s">
        <v>521</v>
      </c>
      <c r="C355" s="590"/>
      <c r="D355" s="590"/>
      <c r="E355" s="590"/>
      <c r="F355" s="590"/>
      <c r="G355" s="590"/>
      <c r="H355" s="591"/>
      <c r="I355" s="243" t="s">
        <v>37</v>
      </c>
      <c r="J355" s="311"/>
      <c r="K355" s="312"/>
      <c r="L355" s="313"/>
      <c r="M355" s="314"/>
      <c r="N355" s="267"/>
    </row>
    <row r="356" spans="1:14" s="157" customFormat="1" ht="12" outlineLevel="2" x14ac:dyDescent="0.2">
      <c r="A356" s="188" t="s">
        <v>522</v>
      </c>
      <c r="B356" s="622" t="s">
        <v>523</v>
      </c>
      <c r="C356" s="623"/>
      <c r="D356" s="623"/>
      <c r="E356" s="623"/>
      <c r="F356" s="623"/>
      <c r="G356" s="623"/>
      <c r="H356" s="624"/>
      <c r="I356" s="243" t="s">
        <v>37</v>
      </c>
      <c r="J356" s="311"/>
      <c r="K356" s="312"/>
      <c r="L356" s="313"/>
      <c r="M356" s="314"/>
      <c r="N356" s="267"/>
    </row>
    <row r="357" spans="1:14" s="157" customFormat="1" ht="12" outlineLevel="2" x14ac:dyDescent="0.2">
      <c r="A357" s="188" t="s">
        <v>524</v>
      </c>
      <c r="B357" s="622" t="s">
        <v>525</v>
      </c>
      <c r="C357" s="623"/>
      <c r="D357" s="623"/>
      <c r="E357" s="623"/>
      <c r="F357" s="623"/>
      <c r="G357" s="623"/>
      <c r="H357" s="624"/>
      <c r="I357" s="243" t="s">
        <v>37</v>
      </c>
      <c r="J357" s="311"/>
      <c r="K357" s="312"/>
      <c r="L357" s="313"/>
      <c r="M357" s="314"/>
      <c r="N357" s="267"/>
    </row>
    <row r="358" spans="1:14" s="157" customFormat="1" ht="12" outlineLevel="2" x14ac:dyDescent="0.2">
      <c r="A358" s="188" t="s">
        <v>526</v>
      </c>
      <c r="B358" s="622" t="s">
        <v>527</v>
      </c>
      <c r="C358" s="623"/>
      <c r="D358" s="623"/>
      <c r="E358" s="623"/>
      <c r="F358" s="623"/>
      <c r="G358" s="623"/>
      <c r="H358" s="624"/>
      <c r="I358" s="243" t="s">
        <v>37</v>
      </c>
      <c r="J358" s="311"/>
      <c r="K358" s="312"/>
      <c r="L358" s="313"/>
      <c r="M358" s="314"/>
      <c r="N358" s="267"/>
    </row>
    <row r="359" spans="1:14" s="157" customFormat="1" ht="12" outlineLevel="2" x14ac:dyDescent="0.2">
      <c r="A359" s="188" t="s">
        <v>528</v>
      </c>
      <c r="B359" s="589" t="s">
        <v>529</v>
      </c>
      <c r="C359" s="590"/>
      <c r="D359" s="590"/>
      <c r="E359" s="590"/>
      <c r="F359" s="590"/>
      <c r="G359" s="590"/>
      <c r="H359" s="591"/>
      <c r="I359" s="243" t="s">
        <v>462</v>
      </c>
      <c r="J359" s="311"/>
      <c r="K359" s="312"/>
      <c r="L359" s="313"/>
      <c r="M359" s="314"/>
      <c r="N359" s="267"/>
    </row>
    <row r="360" spans="1:14" s="157" customFormat="1" ht="12" outlineLevel="2" x14ac:dyDescent="0.2">
      <c r="A360" s="188" t="s">
        <v>530</v>
      </c>
      <c r="B360" s="622" t="s">
        <v>531</v>
      </c>
      <c r="C360" s="623"/>
      <c r="D360" s="623"/>
      <c r="E360" s="623"/>
      <c r="F360" s="623"/>
      <c r="G360" s="623"/>
      <c r="H360" s="624"/>
      <c r="I360" s="243" t="s">
        <v>462</v>
      </c>
      <c r="J360" s="311"/>
      <c r="K360" s="312"/>
      <c r="L360" s="313"/>
      <c r="M360" s="314"/>
      <c r="N360" s="267"/>
    </row>
    <row r="361" spans="1:14" s="157" customFormat="1" ht="12" outlineLevel="2" x14ac:dyDescent="0.2">
      <c r="A361" s="188" t="s">
        <v>532</v>
      </c>
      <c r="B361" s="586" t="s">
        <v>533</v>
      </c>
      <c r="C361" s="587"/>
      <c r="D361" s="587"/>
      <c r="E361" s="587"/>
      <c r="F361" s="587"/>
      <c r="G361" s="587"/>
      <c r="H361" s="588"/>
      <c r="I361" s="243" t="s">
        <v>462</v>
      </c>
      <c r="J361" s="311"/>
      <c r="K361" s="312"/>
      <c r="L361" s="313"/>
      <c r="M361" s="314"/>
      <c r="N361" s="267"/>
    </row>
    <row r="362" spans="1:14" s="157" customFormat="1" ht="12" outlineLevel="2" x14ac:dyDescent="0.2">
      <c r="A362" s="188" t="s">
        <v>534</v>
      </c>
      <c r="B362" s="571" t="s">
        <v>535</v>
      </c>
      <c r="C362" s="572"/>
      <c r="D362" s="572"/>
      <c r="E362" s="572"/>
      <c r="F362" s="572"/>
      <c r="G362" s="572"/>
      <c r="H362" s="573"/>
      <c r="I362" s="243" t="s">
        <v>138</v>
      </c>
      <c r="J362" s="311"/>
      <c r="K362" s="312"/>
      <c r="L362" s="313"/>
      <c r="M362" s="314"/>
      <c r="N362" s="267"/>
    </row>
    <row r="363" spans="1:14" s="157" customFormat="1" ht="12" outlineLevel="2" x14ac:dyDescent="0.2">
      <c r="A363" s="188" t="s">
        <v>536</v>
      </c>
      <c r="B363" s="586" t="s">
        <v>162</v>
      </c>
      <c r="C363" s="587"/>
      <c r="D363" s="587"/>
      <c r="E363" s="587"/>
      <c r="F363" s="587"/>
      <c r="G363" s="587"/>
      <c r="H363" s="588"/>
      <c r="I363" s="243" t="s">
        <v>138</v>
      </c>
      <c r="J363" s="311"/>
      <c r="K363" s="312"/>
      <c r="L363" s="313"/>
      <c r="M363" s="314"/>
      <c r="N363" s="267"/>
    </row>
    <row r="364" spans="1:14" s="157" customFormat="1" ht="12" outlineLevel="2" x14ac:dyDescent="0.2">
      <c r="A364" s="188" t="s">
        <v>537</v>
      </c>
      <c r="B364" s="586" t="s">
        <v>164</v>
      </c>
      <c r="C364" s="587"/>
      <c r="D364" s="587"/>
      <c r="E364" s="587"/>
      <c r="F364" s="587"/>
      <c r="G364" s="587"/>
      <c r="H364" s="588"/>
      <c r="I364" s="243" t="s">
        <v>138</v>
      </c>
      <c r="J364" s="311"/>
      <c r="K364" s="312"/>
      <c r="L364" s="313"/>
      <c r="M364" s="314"/>
      <c r="N364" s="267"/>
    </row>
    <row r="365" spans="1:14" s="157" customFormat="1" ht="12.75" outlineLevel="1" thickBot="1" x14ac:dyDescent="0.25">
      <c r="A365" s="246" t="s">
        <v>538</v>
      </c>
      <c r="B365" s="664" t="s">
        <v>539</v>
      </c>
      <c r="C365" s="665"/>
      <c r="D365" s="665"/>
      <c r="E365" s="665"/>
      <c r="F365" s="665"/>
      <c r="G365" s="665"/>
      <c r="H365" s="666"/>
      <c r="I365" s="268" t="s">
        <v>540</v>
      </c>
      <c r="J365" s="316">
        <v>211</v>
      </c>
      <c r="K365" s="247">
        <v>207</v>
      </c>
      <c r="L365" s="250">
        <f>K365-J365</f>
        <v>-4</v>
      </c>
      <c r="M365" s="193">
        <f>IFERROR(L365/J365,"")</f>
        <v>-1.8957345971563982E-2</v>
      </c>
      <c r="N365" s="317"/>
    </row>
    <row r="366" spans="1:14" ht="16.5" thickBot="1" x14ac:dyDescent="0.3">
      <c r="A366" s="667" t="s">
        <v>541</v>
      </c>
      <c r="B366" s="668"/>
      <c r="C366" s="668"/>
      <c r="D366" s="668"/>
      <c r="E366" s="668"/>
      <c r="F366" s="668"/>
      <c r="G366" s="668"/>
      <c r="H366" s="668"/>
      <c r="I366" s="668"/>
      <c r="J366" s="668"/>
      <c r="K366" s="668"/>
      <c r="L366" s="668"/>
      <c r="M366" s="668"/>
      <c r="N366" s="669"/>
    </row>
    <row r="367" spans="1:14" s="157" customFormat="1" ht="12" x14ac:dyDescent="0.2">
      <c r="A367" s="649" t="s">
        <v>128</v>
      </c>
      <c r="B367" s="651" t="s">
        <v>129</v>
      </c>
      <c r="C367" s="652"/>
      <c r="D367" s="652"/>
      <c r="E367" s="652"/>
      <c r="F367" s="652"/>
      <c r="G367" s="652"/>
      <c r="H367" s="653"/>
      <c r="I367" s="657" t="s">
        <v>130</v>
      </c>
      <c r="J367" s="659" t="s">
        <v>131</v>
      </c>
      <c r="K367" s="660"/>
      <c r="L367" s="661" t="s">
        <v>770</v>
      </c>
      <c r="M367" s="662"/>
      <c r="N367" s="663" t="s">
        <v>771</v>
      </c>
    </row>
    <row r="368" spans="1:14" s="157" customFormat="1" ht="24" x14ac:dyDescent="0.2">
      <c r="A368" s="650"/>
      <c r="B368" s="654"/>
      <c r="C368" s="655"/>
      <c r="D368" s="655"/>
      <c r="E368" s="655"/>
      <c r="F368" s="655"/>
      <c r="G368" s="655"/>
      <c r="H368" s="656"/>
      <c r="I368" s="658"/>
      <c r="J368" s="172" t="s">
        <v>0</v>
      </c>
      <c r="K368" s="173" t="s">
        <v>5</v>
      </c>
      <c r="L368" s="174" t="s">
        <v>133</v>
      </c>
      <c r="M368" s="175" t="s">
        <v>134</v>
      </c>
      <c r="N368" s="658"/>
    </row>
    <row r="369" spans="1:14" s="165" customFormat="1" ht="12.75" thickBot="1" x14ac:dyDescent="0.25">
      <c r="A369" s="318">
        <v>1</v>
      </c>
      <c r="B369" s="643">
        <v>2</v>
      </c>
      <c r="C369" s="644"/>
      <c r="D369" s="644"/>
      <c r="E369" s="644"/>
      <c r="F369" s="644"/>
      <c r="G369" s="644"/>
      <c r="H369" s="645"/>
      <c r="I369" s="177">
        <v>3</v>
      </c>
      <c r="J369" s="319">
        <v>4</v>
      </c>
      <c r="K369" s="320">
        <v>5</v>
      </c>
      <c r="L369" s="320">
        <v>6</v>
      </c>
      <c r="M369" s="320">
        <v>7</v>
      </c>
      <c r="N369" s="177">
        <v>8</v>
      </c>
    </row>
    <row r="370" spans="1:14" s="157" customFormat="1" ht="12" x14ac:dyDescent="0.2">
      <c r="A370" s="646" t="s">
        <v>543</v>
      </c>
      <c r="B370" s="647"/>
      <c r="C370" s="647"/>
      <c r="D370" s="647"/>
      <c r="E370" s="647"/>
      <c r="F370" s="647"/>
      <c r="G370" s="647"/>
      <c r="H370" s="648"/>
      <c r="I370" s="259" t="s">
        <v>138</v>
      </c>
      <c r="J370" s="321">
        <f>J371+J428</f>
        <v>48.550649999999997</v>
      </c>
      <c r="K370" s="184">
        <f t="shared" ref="K370:L370" si="40">K371+K428</f>
        <v>56.396825263333341</v>
      </c>
      <c r="L370" s="185">
        <f t="shared" si="40"/>
        <v>7.8461752633333433</v>
      </c>
      <c r="M370" s="193">
        <f>IFERROR(L370/J370,"")</f>
        <v>0.16160803744817717</v>
      </c>
      <c r="N370" s="264"/>
    </row>
    <row r="371" spans="1:14" s="157" customFormat="1" ht="21" customHeight="1" x14ac:dyDescent="0.2">
      <c r="A371" s="188" t="s">
        <v>136</v>
      </c>
      <c r="B371" s="601" t="s">
        <v>544</v>
      </c>
      <c r="C371" s="602"/>
      <c r="D371" s="602"/>
      <c r="E371" s="602"/>
      <c r="F371" s="602"/>
      <c r="G371" s="602"/>
      <c r="H371" s="603"/>
      <c r="I371" s="243" t="s">
        <v>138</v>
      </c>
      <c r="J371" s="288">
        <f>J372+J396+J424+J425</f>
        <v>48.550649999999997</v>
      </c>
      <c r="K371" s="191">
        <f t="shared" ref="K371:L371" si="41">K372+K396+K424+K425</f>
        <v>56.396825263333341</v>
      </c>
      <c r="L371" s="192">
        <f t="shared" si="41"/>
        <v>7.8461752633333433</v>
      </c>
      <c r="M371" s="193">
        <f>IFERROR(L371/J371,"")</f>
        <v>0.16160803744817717</v>
      </c>
      <c r="N371" s="194" t="s">
        <v>941</v>
      </c>
    </row>
    <row r="372" spans="1:14" s="157" customFormat="1" ht="12" x14ac:dyDescent="0.2">
      <c r="A372" s="188" t="s">
        <v>139</v>
      </c>
      <c r="B372" s="589" t="s">
        <v>545</v>
      </c>
      <c r="C372" s="590"/>
      <c r="D372" s="590"/>
      <c r="E372" s="590"/>
      <c r="F372" s="590"/>
      <c r="G372" s="590"/>
      <c r="H372" s="591"/>
      <c r="I372" s="243" t="s">
        <v>138</v>
      </c>
      <c r="J372" s="288">
        <f>J373+J391+J395</f>
        <v>18.371649999999999</v>
      </c>
      <c r="K372" s="191">
        <f t="shared" ref="K372:L372" si="42">K373+K391+K395</f>
        <v>20.064178200000001</v>
      </c>
      <c r="L372" s="192">
        <f t="shared" si="42"/>
        <v>1.6925282000000017</v>
      </c>
      <c r="M372" s="193">
        <f t="shared" ref="M372:M435" si="43">IFERROR(L372/J372,"")</f>
        <v>9.2127174205909754E-2</v>
      </c>
      <c r="N372" s="194"/>
    </row>
    <row r="373" spans="1:14" s="157" customFormat="1" ht="12" x14ac:dyDescent="0.2">
      <c r="A373" s="188" t="s">
        <v>141</v>
      </c>
      <c r="B373" s="622" t="s">
        <v>546</v>
      </c>
      <c r="C373" s="623"/>
      <c r="D373" s="623"/>
      <c r="E373" s="623"/>
      <c r="F373" s="623"/>
      <c r="G373" s="623"/>
      <c r="H373" s="624"/>
      <c r="I373" s="243" t="s">
        <v>138</v>
      </c>
      <c r="J373" s="288">
        <f>J374+J378+J379+J380+J381+J386+J387+J388</f>
        <v>18.371649999999999</v>
      </c>
      <c r="K373" s="191">
        <f>K374+K378+K379+K380+K381+K386+K387+K388</f>
        <v>20.064178200000001</v>
      </c>
      <c r="L373" s="192">
        <f t="shared" ref="L373" si="44">L374+L378+L379+L380+L381+L386+L387+L388</f>
        <v>1.6925282000000017</v>
      </c>
      <c r="M373" s="193">
        <f t="shared" si="43"/>
        <v>9.2127174205909754E-2</v>
      </c>
      <c r="N373" s="194"/>
    </row>
    <row r="374" spans="1:14" s="157" customFormat="1" ht="12" x14ac:dyDescent="0.2">
      <c r="A374" s="188" t="s">
        <v>547</v>
      </c>
      <c r="B374" s="604" t="s">
        <v>548</v>
      </c>
      <c r="C374" s="605"/>
      <c r="D374" s="605"/>
      <c r="E374" s="605"/>
      <c r="F374" s="605"/>
      <c r="G374" s="605"/>
      <c r="H374" s="606"/>
      <c r="I374" s="243" t="s">
        <v>138</v>
      </c>
      <c r="J374" s="265">
        <f>SUM(J375:J377)</f>
        <v>0</v>
      </c>
      <c r="K374" s="191">
        <f t="shared" ref="K374:L374" si="45">SUM(K375:K377)</f>
        <v>0</v>
      </c>
      <c r="L374" s="266">
        <f t="shared" si="45"/>
        <v>0</v>
      </c>
      <c r="M374" s="251" t="str">
        <f t="shared" si="43"/>
        <v/>
      </c>
      <c r="N374" s="194"/>
    </row>
    <row r="375" spans="1:14" s="157" customFormat="1" ht="12" outlineLevel="1" x14ac:dyDescent="0.2">
      <c r="A375" s="195" t="s">
        <v>549</v>
      </c>
      <c r="B375" s="625" t="s">
        <v>142</v>
      </c>
      <c r="C375" s="626"/>
      <c r="D375" s="626"/>
      <c r="E375" s="626"/>
      <c r="F375" s="626"/>
      <c r="G375" s="626"/>
      <c r="H375" s="627"/>
      <c r="I375" s="274" t="s">
        <v>138</v>
      </c>
      <c r="J375" s="275"/>
      <c r="K375" s="198"/>
      <c r="L375" s="276">
        <f t="shared" ref="L375:L438" si="46">K375-J375</f>
        <v>0</v>
      </c>
      <c r="M375" s="230" t="str">
        <f t="shared" si="43"/>
        <v/>
      </c>
      <c r="N375" s="201"/>
    </row>
    <row r="376" spans="1:14" s="157" customFormat="1" ht="12" outlineLevel="1" x14ac:dyDescent="0.2">
      <c r="A376" s="202" t="s">
        <v>550</v>
      </c>
      <c r="B376" s="637" t="s">
        <v>144</v>
      </c>
      <c r="C376" s="638"/>
      <c r="D376" s="638"/>
      <c r="E376" s="638"/>
      <c r="F376" s="638"/>
      <c r="G376" s="638"/>
      <c r="H376" s="639"/>
      <c r="I376" s="278" t="s">
        <v>138</v>
      </c>
      <c r="J376" s="279"/>
      <c r="K376" s="205"/>
      <c r="L376" s="280">
        <f t="shared" si="46"/>
        <v>0</v>
      </c>
      <c r="M376" s="233" t="str">
        <f t="shared" si="43"/>
        <v/>
      </c>
      <c r="N376" s="208"/>
    </row>
    <row r="377" spans="1:14" s="157" customFormat="1" ht="12" outlineLevel="1" x14ac:dyDescent="0.2">
      <c r="A377" s="209" t="s">
        <v>551</v>
      </c>
      <c r="B377" s="640" t="s">
        <v>146</v>
      </c>
      <c r="C377" s="641"/>
      <c r="D377" s="641"/>
      <c r="E377" s="641"/>
      <c r="F377" s="641"/>
      <c r="G377" s="641"/>
      <c r="H377" s="642"/>
      <c r="I377" s="282" t="s">
        <v>138</v>
      </c>
      <c r="J377" s="283"/>
      <c r="K377" s="212"/>
      <c r="L377" s="284">
        <f t="shared" si="46"/>
        <v>0</v>
      </c>
      <c r="M377" s="285" t="str">
        <f t="shared" si="43"/>
        <v/>
      </c>
      <c r="N377" s="215"/>
    </row>
    <row r="378" spans="1:14" s="157" customFormat="1" ht="12" x14ac:dyDescent="0.2">
      <c r="A378" s="188" t="s">
        <v>552</v>
      </c>
      <c r="B378" s="604" t="s">
        <v>553</v>
      </c>
      <c r="C378" s="605"/>
      <c r="D378" s="605"/>
      <c r="E378" s="605"/>
      <c r="F378" s="605"/>
      <c r="G378" s="605"/>
      <c r="H378" s="606"/>
      <c r="I378" s="243" t="s">
        <v>138</v>
      </c>
      <c r="J378" s="265"/>
      <c r="K378" s="191"/>
      <c r="L378" s="266">
        <f t="shared" si="46"/>
        <v>0</v>
      </c>
      <c r="M378" s="251" t="str">
        <f t="shared" si="43"/>
        <v/>
      </c>
      <c r="N378" s="194"/>
    </row>
    <row r="379" spans="1:14" s="157" customFormat="1" ht="12" x14ac:dyDescent="0.2">
      <c r="A379" s="188" t="s">
        <v>554</v>
      </c>
      <c r="B379" s="604" t="s">
        <v>555</v>
      </c>
      <c r="C379" s="605"/>
      <c r="D379" s="605"/>
      <c r="E379" s="605"/>
      <c r="F379" s="605"/>
      <c r="G379" s="605"/>
      <c r="H379" s="606"/>
      <c r="I379" s="243" t="s">
        <v>138</v>
      </c>
      <c r="J379" s="288">
        <v>18.371649999999999</v>
      </c>
      <c r="K379" s="346">
        <v>20.064178200000001</v>
      </c>
      <c r="L379" s="192">
        <f t="shared" si="46"/>
        <v>1.6925282000000017</v>
      </c>
      <c r="M379" s="193">
        <f t="shared" si="43"/>
        <v>9.2127174205909754E-2</v>
      </c>
      <c r="N379" s="194"/>
    </row>
    <row r="380" spans="1:14" s="157" customFormat="1" ht="12" x14ac:dyDescent="0.2">
      <c r="A380" s="188" t="s">
        <v>556</v>
      </c>
      <c r="B380" s="604" t="s">
        <v>557</v>
      </c>
      <c r="C380" s="605"/>
      <c r="D380" s="605"/>
      <c r="E380" s="605"/>
      <c r="F380" s="605"/>
      <c r="G380" s="605"/>
      <c r="H380" s="606"/>
      <c r="I380" s="243" t="s">
        <v>138</v>
      </c>
      <c r="J380" s="265"/>
      <c r="K380" s="191"/>
      <c r="L380" s="266">
        <f t="shared" si="46"/>
        <v>0</v>
      </c>
      <c r="M380" s="251" t="str">
        <f t="shared" si="43"/>
        <v/>
      </c>
      <c r="N380" s="194"/>
    </row>
    <row r="381" spans="1:14" s="157" customFormat="1" ht="12" x14ac:dyDescent="0.2">
      <c r="A381" s="188" t="s">
        <v>558</v>
      </c>
      <c r="B381" s="604" t="s">
        <v>559</v>
      </c>
      <c r="C381" s="605"/>
      <c r="D381" s="605"/>
      <c r="E381" s="605"/>
      <c r="F381" s="605"/>
      <c r="G381" s="605"/>
      <c r="H381" s="606"/>
      <c r="I381" s="243" t="s">
        <v>138</v>
      </c>
      <c r="J381" s="265">
        <f>SUM(J382+J384)</f>
        <v>0</v>
      </c>
      <c r="K381" s="191">
        <f t="shared" ref="K381:L381" si="47">SUM(K382+K384)</f>
        <v>0</v>
      </c>
      <c r="L381" s="266">
        <f t="shared" si="47"/>
        <v>0</v>
      </c>
      <c r="M381" s="251" t="str">
        <f>IFERROR(L381/J381,"")</f>
        <v/>
      </c>
      <c r="N381" s="194"/>
    </row>
    <row r="382" spans="1:14" s="157" customFormat="1" ht="12" outlineLevel="1" x14ac:dyDescent="0.2">
      <c r="A382" s="195" t="s">
        <v>560</v>
      </c>
      <c r="B382" s="625" t="s">
        <v>561</v>
      </c>
      <c r="C382" s="626"/>
      <c r="D382" s="626"/>
      <c r="E382" s="626"/>
      <c r="F382" s="626"/>
      <c r="G382" s="626"/>
      <c r="H382" s="627"/>
      <c r="I382" s="274" t="s">
        <v>138</v>
      </c>
      <c r="J382" s="275"/>
      <c r="K382" s="198"/>
      <c r="L382" s="276">
        <f t="shared" si="46"/>
        <v>0</v>
      </c>
      <c r="M382" s="230" t="str">
        <f t="shared" si="43"/>
        <v/>
      </c>
      <c r="N382" s="201"/>
    </row>
    <row r="383" spans="1:14" s="157" customFormat="1" ht="12" outlineLevel="1" x14ac:dyDescent="0.2">
      <c r="A383" s="202" t="s">
        <v>562</v>
      </c>
      <c r="B383" s="628" t="s">
        <v>563</v>
      </c>
      <c r="C383" s="629"/>
      <c r="D383" s="629"/>
      <c r="E383" s="629"/>
      <c r="F383" s="629"/>
      <c r="G383" s="629"/>
      <c r="H383" s="630"/>
      <c r="I383" s="278" t="s">
        <v>138</v>
      </c>
      <c r="J383" s="279"/>
      <c r="K383" s="205"/>
      <c r="L383" s="280">
        <f t="shared" si="46"/>
        <v>0</v>
      </c>
      <c r="M383" s="233" t="str">
        <f t="shared" si="43"/>
        <v/>
      </c>
      <c r="N383" s="208"/>
    </row>
    <row r="384" spans="1:14" s="157" customFormat="1" ht="12" outlineLevel="1" x14ac:dyDescent="0.2">
      <c r="A384" s="202" t="s">
        <v>564</v>
      </c>
      <c r="B384" s="631" t="s">
        <v>565</v>
      </c>
      <c r="C384" s="632"/>
      <c r="D384" s="632"/>
      <c r="E384" s="632"/>
      <c r="F384" s="632"/>
      <c r="G384" s="632"/>
      <c r="H384" s="633"/>
      <c r="I384" s="278" t="s">
        <v>138</v>
      </c>
      <c r="J384" s="279"/>
      <c r="K384" s="205"/>
      <c r="L384" s="280">
        <f t="shared" si="46"/>
        <v>0</v>
      </c>
      <c r="M384" s="233" t="str">
        <f t="shared" si="43"/>
        <v/>
      </c>
      <c r="N384" s="208"/>
    </row>
    <row r="385" spans="1:14" s="157" customFormat="1" ht="12" outlineLevel="1" x14ac:dyDescent="0.2">
      <c r="A385" s="209" t="s">
        <v>566</v>
      </c>
      <c r="B385" s="634" t="s">
        <v>563</v>
      </c>
      <c r="C385" s="635"/>
      <c r="D385" s="635"/>
      <c r="E385" s="635"/>
      <c r="F385" s="635"/>
      <c r="G385" s="635"/>
      <c r="H385" s="636"/>
      <c r="I385" s="282" t="s">
        <v>138</v>
      </c>
      <c r="J385" s="283"/>
      <c r="K385" s="212"/>
      <c r="L385" s="284">
        <f t="shared" si="46"/>
        <v>0</v>
      </c>
      <c r="M385" s="285" t="str">
        <f t="shared" si="43"/>
        <v/>
      </c>
      <c r="N385" s="215"/>
    </row>
    <row r="386" spans="1:14" s="157" customFormat="1" ht="12" x14ac:dyDescent="0.2">
      <c r="A386" s="188" t="s">
        <v>567</v>
      </c>
      <c r="B386" s="604" t="s">
        <v>568</v>
      </c>
      <c r="C386" s="605"/>
      <c r="D386" s="605"/>
      <c r="E386" s="605"/>
      <c r="F386" s="605"/>
      <c r="G386" s="605"/>
      <c r="H386" s="606"/>
      <c r="I386" s="243" t="s">
        <v>138</v>
      </c>
      <c r="J386" s="265"/>
      <c r="K386" s="191"/>
      <c r="L386" s="266">
        <f t="shared" si="46"/>
        <v>0</v>
      </c>
      <c r="M386" s="251" t="str">
        <f t="shared" si="43"/>
        <v/>
      </c>
      <c r="N386" s="194"/>
    </row>
    <row r="387" spans="1:14" s="157" customFormat="1" ht="12" x14ac:dyDescent="0.2">
      <c r="A387" s="188" t="s">
        <v>569</v>
      </c>
      <c r="B387" s="604" t="s">
        <v>377</v>
      </c>
      <c r="C387" s="605"/>
      <c r="D387" s="605"/>
      <c r="E387" s="605"/>
      <c r="F387" s="605"/>
      <c r="G387" s="605"/>
      <c r="H387" s="606"/>
      <c r="I387" s="243" t="s">
        <v>138</v>
      </c>
      <c r="J387" s="265"/>
      <c r="K387" s="191"/>
      <c r="L387" s="266">
        <f t="shared" si="46"/>
        <v>0</v>
      </c>
      <c r="M387" s="251" t="str">
        <f t="shared" si="43"/>
        <v/>
      </c>
      <c r="N387" s="194"/>
    </row>
    <row r="388" spans="1:14" s="157" customFormat="1" ht="12" x14ac:dyDescent="0.2">
      <c r="A388" s="188" t="s">
        <v>570</v>
      </c>
      <c r="B388" s="583" t="s">
        <v>571</v>
      </c>
      <c r="C388" s="584"/>
      <c r="D388" s="584"/>
      <c r="E388" s="584"/>
      <c r="F388" s="584"/>
      <c r="G388" s="584"/>
      <c r="H388" s="585"/>
      <c r="I388" s="243" t="s">
        <v>138</v>
      </c>
      <c r="J388" s="265">
        <f>SUM(J389:J390)</f>
        <v>0</v>
      </c>
      <c r="K388" s="191">
        <f t="shared" ref="K388:L388" si="48">SUM(K389:K390)</f>
        <v>0</v>
      </c>
      <c r="L388" s="266">
        <f t="shared" si="48"/>
        <v>0</v>
      </c>
      <c r="M388" s="251" t="str">
        <f t="shared" si="43"/>
        <v/>
      </c>
      <c r="N388" s="194"/>
    </row>
    <row r="389" spans="1:14" s="157" customFormat="1" ht="12" outlineLevel="1" x14ac:dyDescent="0.2">
      <c r="A389" s="195" t="s">
        <v>572</v>
      </c>
      <c r="B389" s="607" t="s">
        <v>162</v>
      </c>
      <c r="C389" s="608"/>
      <c r="D389" s="608"/>
      <c r="E389" s="608"/>
      <c r="F389" s="608"/>
      <c r="G389" s="608"/>
      <c r="H389" s="609"/>
      <c r="I389" s="274" t="s">
        <v>138</v>
      </c>
      <c r="J389" s="275"/>
      <c r="K389" s="198"/>
      <c r="L389" s="276">
        <f t="shared" si="46"/>
        <v>0</v>
      </c>
      <c r="M389" s="230" t="str">
        <f t="shared" si="43"/>
        <v/>
      </c>
      <c r="N389" s="201"/>
    </row>
    <row r="390" spans="1:14" s="157" customFormat="1" ht="12" outlineLevel="1" x14ac:dyDescent="0.2">
      <c r="A390" s="209" t="s">
        <v>573</v>
      </c>
      <c r="B390" s="598" t="s">
        <v>164</v>
      </c>
      <c r="C390" s="599"/>
      <c r="D390" s="599"/>
      <c r="E390" s="599"/>
      <c r="F390" s="599"/>
      <c r="G390" s="599"/>
      <c r="H390" s="600"/>
      <c r="I390" s="282" t="s">
        <v>138</v>
      </c>
      <c r="J390" s="283"/>
      <c r="K390" s="212"/>
      <c r="L390" s="284">
        <f t="shared" si="46"/>
        <v>0</v>
      </c>
      <c r="M390" s="285" t="str">
        <f t="shared" si="43"/>
        <v/>
      </c>
      <c r="N390" s="215"/>
    </row>
    <row r="391" spans="1:14" s="157" customFormat="1" ht="12" x14ac:dyDescent="0.2">
      <c r="A391" s="188" t="s">
        <v>143</v>
      </c>
      <c r="B391" s="622" t="s">
        <v>574</v>
      </c>
      <c r="C391" s="623"/>
      <c r="D391" s="623"/>
      <c r="E391" s="623"/>
      <c r="F391" s="623"/>
      <c r="G391" s="623"/>
      <c r="H391" s="624"/>
      <c r="I391" s="243" t="s">
        <v>138</v>
      </c>
      <c r="J391" s="265">
        <f>SUM(J392:J394)</f>
        <v>0</v>
      </c>
      <c r="K391" s="191">
        <f t="shared" ref="K391:L391" si="49">SUM(K392:K394)</f>
        <v>0</v>
      </c>
      <c r="L391" s="266">
        <f t="shared" si="49"/>
        <v>0</v>
      </c>
      <c r="M391" s="251" t="str">
        <f t="shared" si="43"/>
        <v/>
      </c>
      <c r="N391" s="194"/>
    </row>
    <row r="392" spans="1:14" s="157" customFormat="1" ht="12" outlineLevel="1" x14ac:dyDescent="0.2">
      <c r="A392" s="195" t="s">
        <v>575</v>
      </c>
      <c r="B392" s="610" t="s">
        <v>142</v>
      </c>
      <c r="C392" s="611"/>
      <c r="D392" s="611"/>
      <c r="E392" s="611"/>
      <c r="F392" s="611"/>
      <c r="G392" s="611"/>
      <c r="H392" s="612"/>
      <c r="I392" s="274" t="s">
        <v>138</v>
      </c>
      <c r="J392" s="275"/>
      <c r="K392" s="198"/>
      <c r="L392" s="276">
        <f t="shared" si="46"/>
        <v>0</v>
      </c>
      <c r="M392" s="230" t="str">
        <f t="shared" si="43"/>
        <v/>
      </c>
      <c r="N392" s="201"/>
    </row>
    <row r="393" spans="1:14" s="157" customFormat="1" ht="12" outlineLevel="1" x14ac:dyDescent="0.2">
      <c r="A393" s="322" t="s">
        <v>576</v>
      </c>
      <c r="B393" s="619" t="s">
        <v>144</v>
      </c>
      <c r="C393" s="620"/>
      <c r="D393" s="620"/>
      <c r="E393" s="620"/>
      <c r="F393" s="620"/>
      <c r="G393" s="620"/>
      <c r="H393" s="621"/>
      <c r="I393" s="323" t="s">
        <v>138</v>
      </c>
      <c r="J393" s="324"/>
      <c r="K393" s="325"/>
      <c r="L393" s="326">
        <f t="shared" si="46"/>
        <v>0</v>
      </c>
      <c r="M393" s="327" t="str">
        <f t="shared" si="43"/>
        <v/>
      </c>
      <c r="N393" s="328"/>
    </row>
    <row r="394" spans="1:14" s="157" customFormat="1" ht="12" outlineLevel="1" x14ac:dyDescent="0.2">
      <c r="A394" s="209" t="s">
        <v>577</v>
      </c>
      <c r="B394" s="616" t="s">
        <v>146</v>
      </c>
      <c r="C394" s="617"/>
      <c r="D394" s="617"/>
      <c r="E394" s="617"/>
      <c r="F394" s="617"/>
      <c r="G394" s="617"/>
      <c r="H394" s="618"/>
      <c r="I394" s="282" t="s">
        <v>138</v>
      </c>
      <c r="J394" s="283"/>
      <c r="K394" s="212"/>
      <c r="L394" s="284">
        <f t="shared" si="46"/>
        <v>0</v>
      </c>
      <c r="M394" s="285" t="str">
        <f t="shared" si="43"/>
        <v/>
      </c>
      <c r="N394" s="215"/>
    </row>
    <row r="395" spans="1:14" s="157" customFormat="1" ht="12" x14ac:dyDescent="0.2">
      <c r="A395" s="188" t="s">
        <v>145</v>
      </c>
      <c r="B395" s="586" t="s">
        <v>578</v>
      </c>
      <c r="C395" s="587"/>
      <c r="D395" s="587"/>
      <c r="E395" s="587"/>
      <c r="F395" s="587"/>
      <c r="G395" s="587"/>
      <c r="H395" s="588"/>
      <c r="I395" s="243" t="s">
        <v>138</v>
      </c>
      <c r="J395" s="265"/>
      <c r="K395" s="191"/>
      <c r="L395" s="266">
        <f t="shared" si="46"/>
        <v>0</v>
      </c>
      <c r="M395" s="251" t="str">
        <f t="shared" si="43"/>
        <v/>
      </c>
      <c r="N395" s="194"/>
    </row>
    <row r="396" spans="1:14" s="157" customFormat="1" ht="12" x14ac:dyDescent="0.2">
      <c r="A396" s="188" t="s">
        <v>147</v>
      </c>
      <c r="B396" s="589" t="s">
        <v>579</v>
      </c>
      <c r="C396" s="590"/>
      <c r="D396" s="590"/>
      <c r="E396" s="590"/>
      <c r="F396" s="590"/>
      <c r="G396" s="590"/>
      <c r="H396" s="591"/>
      <c r="I396" s="243" t="s">
        <v>138</v>
      </c>
      <c r="J396" s="265">
        <f>J397+J410+J411</f>
        <v>30.178999999999998</v>
      </c>
      <c r="K396" s="191">
        <f t="shared" ref="K396:L396" si="50">K397+K410+K411</f>
        <v>36.33264706333334</v>
      </c>
      <c r="L396" s="266">
        <f t="shared" si="50"/>
        <v>6.1536470633333415</v>
      </c>
      <c r="M396" s="193">
        <f t="shared" si="43"/>
        <v>0.2039049359930197</v>
      </c>
      <c r="N396" s="194"/>
    </row>
    <row r="397" spans="1:14" s="157" customFormat="1" ht="12" x14ac:dyDescent="0.2">
      <c r="A397" s="188" t="s">
        <v>580</v>
      </c>
      <c r="B397" s="586" t="s">
        <v>581</v>
      </c>
      <c r="C397" s="587"/>
      <c r="D397" s="587"/>
      <c r="E397" s="587"/>
      <c r="F397" s="587"/>
      <c r="G397" s="587"/>
      <c r="H397" s="588"/>
      <c r="I397" s="243" t="s">
        <v>138</v>
      </c>
      <c r="J397" s="265">
        <f>J398+SUM(J402:J407)</f>
        <v>30.178999999999998</v>
      </c>
      <c r="K397" s="191">
        <f t="shared" ref="K397:L397" si="51">K398+SUM(K402:K407)</f>
        <v>36.33264706333334</v>
      </c>
      <c r="L397" s="266">
        <f t="shared" si="51"/>
        <v>6.1536470633333415</v>
      </c>
      <c r="M397" s="193">
        <f t="shared" si="43"/>
        <v>0.2039049359930197</v>
      </c>
      <c r="N397" s="194"/>
    </row>
    <row r="398" spans="1:14" s="157" customFormat="1" ht="12" x14ac:dyDescent="0.2">
      <c r="A398" s="188" t="s">
        <v>582</v>
      </c>
      <c r="B398" s="604" t="s">
        <v>583</v>
      </c>
      <c r="C398" s="605"/>
      <c r="D398" s="605"/>
      <c r="E398" s="605"/>
      <c r="F398" s="605"/>
      <c r="G398" s="605"/>
      <c r="H398" s="606"/>
      <c r="I398" s="243" t="s">
        <v>138</v>
      </c>
      <c r="J398" s="265">
        <f>SUM(J399:J401)</f>
        <v>0</v>
      </c>
      <c r="K398" s="191">
        <f t="shared" ref="K398:L398" si="52">SUM(K399:K401)</f>
        <v>0</v>
      </c>
      <c r="L398" s="266">
        <f t="shared" si="52"/>
        <v>0</v>
      </c>
      <c r="M398" s="251" t="str">
        <f t="shared" si="43"/>
        <v/>
      </c>
      <c r="N398" s="194"/>
    </row>
    <row r="399" spans="1:14" s="157" customFormat="1" ht="12" outlineLevel="1" x14ac:dyDescent="0.2">
      <c r="A399" s="195" t="s">
        <v>584</v>
      </c>
      <c r="B399" s="610" t="s">
        <v>142</v>
      </c>
      <c r="C399" s="611"/>
      <c r="D399" s="611"/>
      <c r="E399" s="611"/>
      <c r="F399" s="611"/>
      <c r="G399" s="611"/>
      <c r="H399" s="612"/>
      <c r="I399" s="274" t="s">
        <v>138</v>
      </c>
      <c r="J399" s="275"/>
      <c r="K399" s="198"/>
      <c r="L399" s="276">
        <f t="shared" si="46"/>
        <v>0</v>
      </c>
      <c r="M399" s="230" t="str">
        <f t="shared" si="43"/>
        <v/>
      </c>
      <c r="N399" s="201"/>
    </row>
    <row r="400" spans="1:14" s="157" customFormat="1" ht="12" outlineLevel="1" x14ac:dyDescent="0.2">
      <c r="A400" s="202" t="s">
        <v>585</v>
      </c>
      <c r="B400" s="613" t="s">
        <v>144</v>
      </c>
      <c r="C400" s="614"/>
      <c r="D400" s="614"/>
      <c r="E400" s="614"/>
      <c r="F400" s="614"/>
      <c r="G400" s="614"/>
      <c r="H400" s="615"/>
      <c r="I400" s="278" t="s">
        <v>138</v>
      </c>
      <c r="J400" s="279"/>
      <c r="K400" s="205"/>
      <c r="L400" s="280">
        <f t="shared" si="46"/>
        <v>0</v>
      </c>
      <c r="M400" s="233" t="str">
        <f t="shared" si="43"/>
        <v/>
      </c>
      <c r="N400" s="208"/>
    </row>
    <row r="401" spans="1:14" s="157" customFormat="1" ht="12" outlineLevel="1" x14ac:dyDescent="0.2">
      <c r="A401" s="209" t="s">
        <v>586</v>
      </c>
      <c r="B401" s="616" t="s">
        <v>146</v>
      </c>
      <c r="C401" s="617"/>
      <c r="D401" s="617"/>
      <c r="E401" s="617"/>
      <c r="F401" s="617"/>
      <c r="G401" s="617"/>
      <c r="H401" s="618"/>
      <c r="I401" s="282" t="s">
        <v>138</v>
      </c>
      <c r="J401" s="283"/>
      <c r="K401" s="212"/>
      <c r="L401" s="284">
        <f t="shared" si="46"/>
        <v>0</v>
      </c>
      <c r="M401" s="285" t="str">
        <f t="shared" si="43"/>
        <v/>
      </c>
      <c r="N401" s="215"/>
    </row>
    <row r="402" spans="1:14" s="157" customFormat="1" ht="12" x14ac:dyDescent="0.2">
      <c r="A402" s="188" t="s">
        <v>587</v>
      </c>
      <c r="B402" s="604" t="s">
        <v>363</v>
      </c>
      <c r="C402" s="605"/>
      <c r="D402" s="605"/>
      <c r="E402" s="605"/>
      <c r="F402" s="605"/>
      <c r="G402" s="605"/>
      <c r="H402" s="606"/>
      <c r="I402" s="243" t="s">
        <v>138</v>
      </c>
      <c r="J402" s="265"/>
      <c r="K402" s="191"/>
      <c r="L402" s="266">
        <f t="shared" si="46"/>
        <v>0</v>
      </c>
      <c r="M402" s="251" t="str">
        <f t="shared" si="43"/>
        <v/>
      </c>
      <c r="N402" s="194"/>
    </row>
    <row r="403" spans="1:14" s="157" customFormat="1" ht="12" x14ac:dyDescent="0.2">
      <c r="A403" s="188" t="s">
        <v>588</v>
      </c>
      <c r="B403" s="604" t="s">
        <v>366</v>
      </c>
      <c r="C403" s="605"/>
      <c r="D403" s="605"/>
      <c r="E403" s="605"/>
      <c r="F403" s="605"/>
      <c r="G403" s="605"/>
      <c r="H403" s="606"/>
      <c r="I403" s="243" t="s">
        <v>138</v>
      </c>
      <c r="J403" s="265">
        <v>30.178999999999998</v>
      </c>
      <c r="K403" s="346">
        <v>36.33264706333334</v>
      </c>
      <c r="L403" s="266">
        <f t="shared" si="46"/>
        <v>6.1536470633333415</v>
      </c>
      <c r="M403" s="193">
        <f t="shared" si="43"/>
        <v>0.2039049359930197</v>
      </c>
      <c r="N403" s="194"/>
    </row>
    <row r="404" spans="1:14" s="157" customFormat="1" ht="12" x14ac:dyDescent="0.2">
      <c r="A404" s="188" t="s">
        <v>589</v>
      </c>
      <c r="B404" s="604" t="s">
        <v>369</v>
      </c>
      <c r="C404" s="605"/>
      <c r="D404" s="605"/>
      <c r="E404" s="605"/>
      <c r="F404" s="605"/>
      <c r="G404" s="605"/>
      <c r="H404" s="606"/>
      <c r="I404" s="243" t="s">
        <v>138</v>
      </c>
      <c r="J404" s="265"/>
      <c r="K404" s="191"/>
      <c r="L404" s="266">
        <f t="shared" si="46"/>
        <v>0</v>
      </c>
      <c r="M404" s="251" t="str">
        <f t="shared" si="43"/>
        <v/>
      </c>
      <c r="N404" s="194"/>
    </row>
    <row r="405" spans="1:14" s="157" customFormat="1" ht="12" x14ac:dyDescent="0.2">
      <c r="A405" s="188" t="s">
        <v>590</v>
      </c>
      <c r="B405" s="604" t="s">
        <v>375</v>
      </c>
      <c r="C405" s="605"/>
      <c r="D405" s="605"/>
      <c r="E405" s="605"/>
      <c r="F405" s="605"/>
      <c r="G405" s="605"/>
      <c r="H405" s="606"/>
      <c r="I405" s="243" t="s">
        <v>138</v>
      </c>
      <c r="J405" s="265"/>
      <c r="K405" s="191"/>
      <c r="L405" s="266">
        <f t="shared" si="46"/>
        <v>0</v>
      </c>
      <c r="M405" s="251" t="str">
        <f t="shared" si="43"/>
        <v/>
      </c>
      <c r="N405" s="194"/>
    </row>
    <row r="406" spans="1:14" s="157" customFormat="1" ht="12" x14ac:dyDescent="0.2">
      <c r="A406" s="188" t="s">
        <v>591</v>
      </c>
      <c r="B406" s="604" t="s">
        <v>377</v>
      </c>
      <c r="C406" s="605"/>
      <c r="D406" s="605"/>
      <c r="E406" s="605"/>
      <c r="F406" s="605"/>
      <c r="G406" s="605"/>
      <c r="H406" s="606"/>
      <c r="I406" s="243" t="s">
        <v>138</v>
      </c>
      <c r="J406" s="265"/>
      <c r="K406" s="191"/>
      <c r="L406" s="266">
        <f t="shared" si="46"/>
        <v>0</v>
      </c>
      <c r="M406" s="251" t="str">
        <f t="shared" si="43"/>
        <v/>
      </c>
      <c r="N406" s="194"/>
    </row>
    <row r="407" spans="1:14" s="157" customFormat="1" ht="12" x14ac:dyDescent="0.2">
      <c r="A407" s="188" t="s">
        <v>592</v>
      </c>
      <c r="B407" s="583" t="s">
        <v>380</v>
      </c>
      <c r="C407" s="584"/>
      <c r="D407" s="584"/>
      <c r="E407" s="584"/>
      <c r="F407" s="584"/>
      <c r="G407" s="584"/>
      <c r="H407" s="585"/>
      <c r="I407" s="243" t="s">
        <v>138</v>
      </c>
      <c r="J407" s="265">
        <f>SUM(J408:J409)</f>
        <v>0</v>
      </c>
      <c r="K407" s="191">
        <f t="shared" ref="K407:L407" si="53">SUM(K408:K409)</f>
        <v>0</v>
      </c>
      <c r="L407" s="266">
        <f t="shared" si="53"/>
        <v>0</v>
      </c>
      <c r="M407" s="251" t="str">
        <f t="shared" si="43"/>
        <v/>
      </c>
      <c r="N407" s="194"/>
    </row>
    <row r="408" spans="1:14" s="157" customFormat="1" ht="12" outlineLevel="1" x14ac:dyDescent="0.2">
      <c r="A408" s="195" t="s">
        <v>593</v>
      </c>
      <c r="B408" s="607" t="s">
        <v>162</v>
      </c>
      <c r="C408" s="608"/>
      <c r="D408" s="608"/>
      <c r="E408" s="608"/>
      <c r="F408" s="608"/>
      <c r="G408" s="608"/>
      <c r="H408" s="609"/>
      <c r="I408" s="274" t="s">
        <v>138</v>
      </c>
      <c r="J408" s="275"/>
      <c r="K408" s="198"/>
      <c r="L408" s="276">
        <f t="shared" si="46"/>
        <v>0</v>
      </c>
      <c r="M408" s="230" t="str">
        <f t="shared" si="43"/>
        <v/>
      </c>
      <c r="N408" s="201"/>
    </row>
    <row r="409" spans="1:14" s="157" customFormat="1" ht="12" outlineLevel="1" x14ac:dyDescent="0.2">
      <c r="A409" s="209" t="s">
        <v>594</v>
      </c>
      <c r="B409" s="598" t="s">
        <v>164</v>
      </c>
      <c r="C409" s="599"/>
      <c r="D409" s="599"/>
      <c r="E409" s="599"/>
      <c r="F409" s="599"/>
      <c r="G409" s="599"/>
      <c r="H409" s="600"/>
      <c r="I409" s="282" t="s">
        <v>138</v>
      </c>
      <c r="J409" s="283"/>
      <c r="K409" s="212"/>
      <c r="L409" s="284">
        <f t="shared" si="46"/>
        <v>0</v>
      </c>
      <c r="M409" s="285" t="str">
        <f t="shared" si="43"/>
        <v/>
      </c>
      <c r="N409" s="215"/>
    </row>
    <row r="410" spans="1:14" s="157" customFormat="1" ht="12" x14ac:dyDescent="0.2">
      <c r="A410" s="188" t="s">
        <v>595</v>
      </c>
      <c r="B410" s="586" t="s">
        <v>596</v>
      </c>
      <c r="C410" s="587"/>
      <c r="D410" s="587"/>
      <c r="E410" s="587"/>
      <c r="F410" s="587"/>
      <c r="G410" s="587"/>
      <c r="H410" s="588"/>
      <c r="I410" s="243" t="s">
        <v>138</v>
      </c>
      <c r="J410" s="265"/>
      <c r="K410" s="191"/>
      <c r="L410" s="266">
        <f t="shared" si="46"/>
        <v>0</v>
      </c>
      <c r="M410" s="251" t="str">
        <f t="shared" si="43"/>
        <v/>
      </c>
      <c r="N410" s="194"/>
    </row>
    <row r="411" spans="1:14" s="157" customFormat="1" ht="12" x14ac:dyDescent="0.2">
      <c r="A411" s="188" t="s">
        <v>597</v>
      </c>
      <c r="B411" s="586" t="s">
        <v>598</v>
      </c>
      <c r="C411" s="587"/>
      <c r="D411" s="587"/>
      <c r="E411" s="587"/>
      <c r="F411" s="587"/>
      <c r="G411" s="587"/>
      <c r="H411" s="588"/>
      <c r="I411" s="243" t="s">
        <v>138</v>
      </c>
      <c r="J411" s="265">
        <f>J412+SUM(J416:J421)</f>
        <v>0</v>
      </c>
      <c r="K411" s="191">
        <f t="shared" ref="K411:L411" si="54">K412+SUM(K416:K421)</f>
        <v>0</v>
      </c>
      <c r="L411" s="266">
        <f t="shared" si="54"/>
        <v>0</v>
      </c>
      <c r="M411" s="251" t="str">
        <f t="shared" si="43"/>
        <v/>
      </c>
      <c r="N411" s="194"/>
    </row>
    <row r="412" spans="1:14" s="157" customFormat="1" ht="12" x14ac:dyDescent="0.2">
      <c r="A412" s="188" t="s">
        <v>599</v>
      </c>
      <c r="B412" s="604" t="s">
        <v>583</v>
      </c>
      <c r="C412" s="605"/>
      <c r="D412" s="605"/>
      <c r="E412" s="605"/>
      <c r="F412" s="605"/>
      <c r="G412" s="605"/>
      <c r="H412" s="606"/>
      <c r="I412" s="243" t="s">
        <v>138</v>
      </c>
      <c r="J412" s="265">
        <f>SUM(J413:J415)</f>
        <v>0</v>
      </c>
      <c r="K412" s="191">
        <f t="shared" ref="K412:L412" si="55">SUM(K413:K415)</f>
        <v>0</v>
      </c>
      <c r="L412" s="266">
        <f t="shared" si="55"/>
        <v>0</v>
      </c>
      <c r="M412" s="251" t="str">
        <f t="shared" si="43"/>
        <v/>
      </c>
      <c r="N412" s="194"/>
    </row>
    <row r="413" spans="1:14" s="157" customFormat="1" ht="12" outlineLevel="1" x14ac:dyDescent="0.2">
      <c r="A413" s="195" t="s">
        <v>600</v>
      </c>
      <c r="B413" s="610" t="s">
        <v>142</v>
      </c>
      <c r="C413" s="611"/>
      <c r="D413" s="611"/>
      <c r="E413" s="611"/>
      <c r="F413" s="611"/>
      <c r="G413" s="611"/>
      <c r="H413" s="612"/>
      <c r="I413" s="274" t="s">
        <v>138</v>
      </c>
      <c r="J413" s="275"/>
      <c r="K413" s="198"/>
      <c r="L413" s="276">
        <f t="shared" si="46"/>
        <v>0</v>
      </c>
      <c r="M413" s="230" t="str">
        <f t="shared" si="43"/>
        <v/>
      </c>
      <c r="N413" s="201"/>
    </row>
    <row r="414" spans="1:14" s="157" customFormat="1" ht="12" outlineLevel="1" x14ac:dyDescent="0.2">
      <c r="A414" s="202" t="s">
        <v>601</v>
      </c>
      <c r="B414" s="613" t="s">
        <v>144</v>
      </c>
      <c r="C414" s="614"/>
      <c r="D414" s="614"/>
      <c r="E414" s="614"/>
      <c r="F414" s="614"/>
      <c r="G414" s="614"/>
      <c r="H414" s="615"/>
      <c r="I414" s="278" t="s">
        <v>138</v>
      </c>
      <c r="J414" s="279"/>
      <c r="K414" s="205"/>
      <c r="L414" s="280">
        <f t="shared" si="46"/>
        <v>0</v>
      </c>
      <c r="M414" s="233" t="str">
        <f t="shared" si="43"/>
        <v/>
      </c>
      <c r="N414" s="208"/>
    </row>
    <row r="415" spans="1:14" s="157" customFormat="1" ht="12" outlineLevel="1" x14ac:dyDescent="0.2">
      <c r="A415" s="209" t="s">
        <v>936</v>
      </c>
      <c r="B415" s="616" t="s">
        <v>146</v>
      </c>
      <c r="C415" s="617"/>
      <c r="D415" s="617"/>
      <c r="E415" s="617"/>
      <c r="F415" s="617"/>
      <c r="G415" s="617"/>
      <c r="H415" s="618"/>
      <c r="I415" s="282" t="s">
        <v>138</v>
      </c>
      <c r="J415" s="283"/>
      <c r="K415" s="212"/>
      <c r="L415" s="284">
        <f t="shared" si="46"/>
        <v>0</v>
      </c>
      <c r="M415" s="285" t="str">
        <f t="shared" si="43"/>
        <v/>
      </c>
      <c r="N415" s="215"/>
    </row>
    <row r="416" spans="1:14" s="157" customFormat="1" ht="12" x14ac:dyDescent="0.2">
      <c r="A416" s="188" t="s">
        <v>602</v>
      </c>
      <c r="B416" s="604" t="s">
        <v>363</v>
      </c>
      <c r="C416" s="605"/>
      <c r="D416" s="605"/>
      <c r="E416" s="605"/>
      <c r="F416" s="605"/>
      <c r="G416" s="605"/>
      <c r="H416" s="606"/>
      <c r="I416" s="243" t="s">
        <v>138</v>
      </c>
      <c r="J416" s="265"/>
      <c r="K416" s="191"/>
      <c r="L416" s="266">
        <f t="shared" si="46"/>
        <v>0</v>
      </c>
      <c r="M416" s="251" t="str">
        <f t="shared" si="43"/>
        <v/>
      </c>
      <c r="N416" s="194"/>
    </row>
    <row r="417" spans="1:14" s="157" customFormat="1" ht="12" x14ac:dyDescent="0.2">
      <c r="A417" s="188" t="s">
        <v>603</v>
      </c>
      <c r="B417" s="604" t="s">
        <v>366</v>
      </c>
      <c r="C417" s="605"/>
      <c r="D417" s="605"/>
      <c r="E417" s="605"/>
      <c r="F417" s="605"/>
      <c r="G417" s="605"/>
      <c r="H417" s="606"/>
      <c r="I417" s="243" t="s">
        <v>138</v>
      </c>
      <c r="J417" s="265"/>
      <c r="K417" s="191"/>
      <c r="L417" s="266">
        <f t="shared" si="46"/>
        <v>0</v>
      </c>
      <c r="M417" s="251" t="str">
        <f t="shared" si="43"/>
        <v/>
      </c>
      <c r="N417" s="194"/>
    </row>
    <row r="418" spans="1:14" s="157" customFormat="1" ht="12" x14ac:dyDescent="0.2">
      <c r="A418" s="188" t="s">
        <v>604</v>
      </c>
      <c r="B418" s="604" t="s">
        <v>369</v>
      </c>
      <c r="C418" s="605"/>
      <c r="D418" s="605"/>
      <c r="E418" s="605"/>
      <c r="F418" s="605"/>
      <c r="G418" s="605"/>
      <c r="H418" s="606"/>
      <c r="I418" s="243" t="s">
        <v>138</v>
      </c>
      <c r="J418" s="265"/>
      <c r="K418" s="191"/>
      <c r="L418" s="266">
        <f t="shared" si="46"/>
        <v>0</v>
      </c>
      <c r="M418" s="251" t="str">
        <f t="shared" si="43"/>
        <v/>
      </c>
      <c r="N418" s="194"/>
    </row>
    <row r="419" spans="1:14" s="157" customFormat="1" ht="12" x14ac:dyDescent="0.2">
      <c r="A419" s="188" t="s">
        <v>605</v>
      </c>
      <c r="B419" s="604" t="s">
        <v>375</v>
      </c>
      <c r="C419" s="605"/>
      <c r="D419" s="605"/>
      <c r="E419" s="605"/>
      <c r="F419" s="605"/>
      <c r="G419" s="605"/>
      <c r="H419" s="606"/>
      <c r="I419" s="243" t="s">
        <v>138</v>
      </c>
      <c r="J419" s="265"/>
      <c r="K419" s="191"/>
      <c r="L419" s="266">
        <f t="shared" si="46"/>
        <v>0</v>
      </c>
      <c r="M419" s="251" t="str">
        <f t="shared" si="43"/>
        <v/>
      </c>
      <c r="N419" s="194"/>
    </row>
    <row r="420" spans="1:14" s="157" customFormat="1" ht="12" x14ac:dyDescent="0.2">
      <c r="A420" s="188" t="s">
        <v>606</v>
      </c>
      <c r="B420" s="604" t="s">
        <v>377</v>
      </c>
      <c r="C420" s="605"/>
      <c r="D420" s="605"/>
      <c r="E420" s="605"/>
      <c r="F420" s="605"/>
      <c r="G420" s="605"/>
      <c r="H420" s="606"/>
      <c r="I420" s="243" t="s">
        <v>138</v>
      </c>
      <c r="J420" s="265"/>
      <c r="K420" s="191"/>
      <c r="L420" s="266">
        <f t="shared" si="46"/>
        <v>0</v>
      </c>
      <c r="M420" s="251" t="str">
        <f t="shared" si="43"/>
        <v/>
      </c>
      <c r="N420" s="194"/>
    </row>
    <row r="421" spans="1:14" s="157" customFormat="1" ht="12" x14ac:dyDescent="0.2">
      <c r="A421" s="188" t="s">
        <v>607</v>
      </c>
      <c r="B421" s="583" t="s">
        <v>380</v>
      </c>
      <c r="C421" s="584"/>
      <c r="D421" s="584"/>
      <c r="E421" s="584"/>
      <c r="F421" s="584"/>
      <c r="G421" s="584"/>
      <c r="H421" s="585"/>
      <c r="I421" s="243" t="s">
        <v>138</v>
      </c>
      <c r="J421" s="265">
        <f>SUM(J422:J423)</f>
        <v>0</v>
      </c>
      <c r="K421" s="191">
        <f t="shared" ref="K421:L421" si="56">SUM(K422:K423)</f>
        <v>0</v>
      </c>
      <c r="L421" s="266">
        <f t="shared" si="56"/>
        <v>0</v>
      </c>
      <c r="M421" s="251" t="str">
        <f t="shared" si="43"/>
        <v/>
      </c>
      <c r="N421" s="194"/>
    </row>
    <row r="422" spans="1:14" s="157" customFormat="1" ht="12" outlineLevel="1" x14ac:dyDescent="0.2">
      <c r="A422" s="195" t="s">
        <v>608</v>
      </c>
      <c r="B422" s="607" t="s">
        <v>162</v>
      </c>
      <c r="C422" s="608"/>
      <c r="D422" s="608"/>
      <c r="E422" s="608"/>
      <c r="F422" s="608"/>
      <c r="G422" s="608"/>
      <c r="H422" s="609"/>
      <c r="I422" s="274" t="s">
        <v>138</v>
      </c>
      <c r="J422" s="275"/>
      <c r="K422" s="198"/>
      <c r="L422" s="276">
        <f t="shared" si="46"/>
        <v>0</v>
      </c>
      <c r="M422" s="230" t="str">
        <f t="shared" si="43"/>
        <v/>
      </c>
      <c r="N422" s="201"/>
    </row>
    <row r="423" spans="1:14" s="157" customFormat="1" ht="12" outlineLevel="1" x14ac:dyDescent="0.2">
      <c r="A423" s="209" t="s">
        <v>609</v>
      </c>
      <c r="B423" s="598" t="s">
        <v>164</v>
      </c>
      <c r="C423" s="599"/>
      <c r="D423" s="599"/>
      <c r="E423" s="599"/>
      <c r="F423" s="599"/>
      <c r="G423" s="599"/>
      <c r="H423" s="600"/>
      <c r="I423" s="282" t="s">
        <v>138</v>
      </c>
      <c r="J423" s="283"/>
      <c r="K423" s="212"/>
      <c r="L423" s="284">
        <f t="shared" si="46"/>
        <v>0</v>
      </c>
      <c r="M423" s="285" t="str">
        <f t="shared" si="43"/>
        <v/>
      </c>
      <c r="N423" s="215"/>
    </row>
    <row r="424" spans="1:14" s="157" customFormat="1" ht="12" x14ac:dyDescent="0.2">
      <c r="A424" s="188" t="s">
        <v>149</v>
      </c>
      <c r="B424" s="589" t="s">
        <v>610</v>
      </c>
      <c r="C424" s="590"/>
      <c r="D424" s="590"/>
      <c r="E424" s="590"/>
      <c r="F424" s="590"/>
      <c r="G424" s="590"/>
      <c r="H424" s="591"/>
      <c r="I424" s="243" t="s">
        <v>138</v>
      </c>
      <c r="J424" s="265"/>
      <c r="K424" s="191"/>
      <c r="L424" s="266">
        <f t="shared" si="46"/>
        <v>0</v>
      </c>
      <c r="M424" s="251" t="str">
        <f t="shared" si="43"/>
        <v/>
      </c>
      <c r="N424" s="194"/>
    </row>
    <row r="425" spans="1:14" s="157" customFormat="1" ht="12" x14ac:dyDescent="0.2">
      <c r="A425" s="188" t="s">
        <v>151</v>
      </c>
      <c r="B425" s="589" t="s">
        <v>611</v>
      </c>
      <c r="C425" s="590"/>
      <c r="D425" s="590"/>
      <c r="E425" s="590"/>
      <c r="F425" s="590"/>
      <c r="G425" s="590"/>
      <c r="H425" s="591"/>
      <c r="I425" s="243" t="s">
        <v>138</v>
      </c>
      <c r="J425" s="265">
        <f>SUM(J426:J427)</f>
        <v>0</v>
      </c>
      <c r="K425" s="191">
        <f t="shared" ref="K425:L425" si="57">SUM(K426:K427)</f>
        <v>0</v>
      </c>
      <c r="L425" s="266">
        <f t="shared" si="57"/>
        <v>0</v>
      </c>
      <c r="M425" s="251" t="str">
        <f t="shared" si="43"/>
        <v/>
      </c>
      <c r="N425" s="194"/>
    </row>
    <row r="426" spans="1:14" s="157" customFormat="1" ht="12" outlineLevel="1" x14ac:dyDescent="0.2">
      <c r="A426" s="195" t="s">
        <v>612</v>
      </c>
      <c r="B426" s="574" t="s">
        <v>613</v>
      </c>
      <c r="C426" s="575"/>
      <c r="D426" s="575"/>
      <c r="E426" s="575"/>
      <c r="F426" s="575"/>
      <c r="G426" s="575"/>
      <c r="H426" s="576"/>
      <c r="I426" s="274" t="s">
        <v>138</v>
      </c>
      <c r="J426" s="275"/>
      <c r="K426" s="198"/>
      <c r="L426" s="276">
        <f t="shared" si="46"/>
        <v>0</v>
      </c>
      <c r="M426" s="230" t="str">
        <f t="shared" si="43"/>
        <v/>
      </c>
      <c r="N426" s="201"/>
    </row>
    <row r="427" spans="1:14" s="157" customFormat="1" ht="12" outlineLevel="1" x14ac:dyDescent="0.2">
      <c r="A427" s="209" t="s">
        <v>614</v>
      </c>
      <c r="B427" s="580" t="s">
        <v>615</v>
      </c>
      <c r="C427" s="581"/>
      <c r="D427" s="581"/>
      <c r="E427" s="581"/>
      <c r="F427" s="581"/>
      <c r="G427" s="581"/>
      <c r="H427" s="582"/>
      <c r="I427" s="282" t="s">
        <v>138</v>
      </c>
      <c r="J427" s="284">
        <v>0</v>
      </c>
      <c r="K427" s="212">
        <v>0</v>
      </c>
      <c r="L427" s="284">
        <f t="shared" si="46"/>
        <v>0</v>
      </c>
      <c r="M427" s="285" t="str">
        <f t="shared" si="43"/>
        <v/>
      </c>
      <c r="N427" s="215"/>
    </row>
    <row r="428" spans="1:14" s="157" customFormat="1" ht="12" x14ac:dyDescent="0.2">
      <c r="A428" s="188" t="s">
        <v>167</v>
      </c>
      <c r="B428" s="601" t="s">
        <v>616</v>
      </c>
      <c r="C428" s="602"/>
      <c r="D428" s="602"/>
      <c r="E428" s="602"/>
      <c r="F428" s="602"/>
      <c r="G428" s="602"/>
      <c r="H428" s="603"/>
      <c r="I428" s="243" t="s">
        <v>138</v>
      </c>
      <c r="J428" s="265">
        <f>SUM(J429:J433,J438:J439)</f>
        <v>0</v>
      </c>
      <c r="K428" s="191">
        <f t="shared" ref="K428:L428" si="58">SUM(K429:K433,K438:K439)</f>
        <v>0</v>
      </c>
      <c r="L428" s="266">
        <f t="shared" si="58"/>
        <v>0</v>
      </c>
      <c r="M428" s="251" t="str">
        <f t="shared" si="43"/>
        <v/>
      </c>
      <c r="N428" s="194"/>
    </row>
    <row r="429" spans="1:14" s="157" customFormat="1" ht="12" x14ac:dyDescent="0.2">
      <c r="A429" s="188" t="s">
        <v>169</v>
      </c>
      <c r="B429" s="589" t="s">
        <v>617</v>
      </c>
      <c r="C429" s="590"/>
      <c r="D429" s="590"/>
      <c r="E429" s="590"/>
      <c r="F429" s="590"/>
      <c r="G429" s="590"/>
      <c r="H429" s="591"/>
      <c r="I429" s="243" t="s">
        <v>138</v>
      </c>
      <c r="J429" s="265"/>
      <c r="K429" s="191"/>
      <c r="L429" s="266">
        <f t="shared" si="46"/>
        <v>0</v>
      </c>
      <c r="M429" s="251" t="str">
        <f t="shared" si="43"/>
        <v/>
      </c>
      <c r="N429" s="194"/>
    </row>
    <row r="430" spans="1:14" s="157" customFormat="1" ht="12" x14ac:dyDescent="0.2">
      <c r="A430" s="188" t="s">
        <v>173</v>
      </c>
      <c r="B430" s="589" t="s">
        <v>618</v>
      </c>
      <c r="C430" s="590"/>
      <c r="D430" s="590"/>
      <c r="E430" s="590"/>
      <c r="F430" s="590"/>
      <c r="G430" s="590"/>
      <c r="H430" s="591"/>
      <c r="I430" s="243" t="s">
        <v>138</v>
      </c>
      <c r="J430" s="265"/>
      <c r="K430" s="191"/>
      <c r="L430" s="266">
        <f t="shared" si="46"/>
        <v>0</v>
      </c>
      <c r="M430" s="251" t="str">
        <f t="shared" si="43"/>
        <v/>
      </c>
      <c r="N430" s="194"/>
    </row>
    <row r="431" spans="1:14" s="157" customFormat="1" ht="12" x14ac:dyDescent="0.2">
      <c r="A431" s="188" t="s">
        <v>174</v>
      </c>
      <c r="B431" s="589" t="s">
        <v>619</v>
      </c>
      <c r="C431" s="590"/>
      <c r="D431" s="590"/>
      <c r="E431" s="590"/>
      <c r="F431" s="590"/>
      <c r="G431" s="590"/>
      <c r="H431" s="591"/>
      <c r="I431" s="243" t="s">
        <v>138</v>
      </c>
      <c r="J431" s="265"/>
      <c r="K431" s="191"/>
      <c r="L431" s="266">
        <f t="shared" si="46"/>
        <v>0</v>
      </c>
      <c r="M431" s="251" t="str">
        <f t="shared" si="43"/>
        <v/>
      </c>
      <c r="N431" s="194"/>
    </row>
    <row r="432" spans="1:14" s="157" customFormat="1" ht="12" x14ac:dyDescent="0.2">
      <c r="A432" s="188" t="s">
        <v>175</v>
      </c>
      <c r="B432" s="589" t="s">
        <v>620</v>
      </c>
      <c r="C432" s="590"/>
      <c r="D432" s="590"/>
      <c r="E432" s="590"/>
      <c r="F432" s="590"/>
      <c r="G432" s="590"/>
      <c r="H432" s="591"/>
      <c r="I432" s="243" t="s">
        <v>138</v>
      </c>
      <c r="J432" s="265"/>
      <c r="K432" s="191"/>
      <c r="L432" s="266">
        <f t="shared" si="46"/>
        <v>0</v>
      </c>
      <c r="M432" s="251" t="str">
        <f t="shared" si="43"/>
        <v/>
      </c>
      <c r="N432" s="194"/>
    </row>
    <row r="433" spans="1:14" s="157" customFormat="1" ht="12" x14ac:dyDescent="0.2">
      <c r="A433" s="188" t="s">
        <v>176</v>
      </c>
      <c r="B433" s="589" t="s">
        <v>621</v>
      </c>
      <c r="C433" s="590"/>
      <c r="D433" s="590"/>
      <c r="E433" s="590"/>
      <c r="F433" s="590"/>
      <c r="G433" s="590"/>
      <c r="H433" s="591"/>
      <c r="I433" s="243" t="s">
        <v>138</v>
      </c>
      <c r="J433" s="265">
        <f>J434+J436</f>
        <v>0</v>
      </c>
      <c r="K433" s="191">
        <f t="shared" ref="K433:L433" si="59">K434+K436</f>
        <v>0</v>
      </c>
      <c r="L433" s="266">
        <f t="shared" si="59"/>
        <v>0</v>
      </c>
      <c r="M433" s="251" t="str">
        <f t="shared" si="43"/>
        <v/>
      </c>
      <c r="N433" s="194"/>
    </row>
    <row r="434" spans="1:14" s="157" customFormat="1" ht="12" x14ac:dyDescent="0.2">
      <c r="A434" s="188" t="s">
        <v>216</v>
      </c>
      <c r="B434" s="586" t="s">
        <v>622</v>
      </c>
      <c r="C434" s="587"/>
      <c r="D434" s="587"/>
      <c r="E434" s="587"/>
      <c r="F434" s="587"/>
      <c r="G434" s="587"/>
      <c r="H434" s="588"/>
      <c r="I434" s="243" t="s">
        <v>138</v>
      </c>
      <c r="J434" s="265"/>
      <c r="K434" s="191"/>
      <c r="L434" s="266">
        <f t="shared" si="46"/>
        <v>0</v>
      </c>
      <c r="M434" s="251" t="str">
        <f t="shared" si="43"/>
        <v/>
      </c>
      <c r="N434" s="194"/>
    </row>
    <row r="435" spans="1:14" s="157" customFormat="1" ht="12" x14ac:dyDescent="0.2">
      <c r="A435" s="188" t="s">
        <v>623</v>
      </c>
      <c r="B435" s="583" t="s">
        <v>624</v>
      </c>
      <c r="C435" s="584"/>
      <c r="D435" s="584"/>
      <c r="E435" s="584"/>
      <c r="F435" s="584"/>
      <c r="G435" s="584"/>
      <c r="H435" s="585"/>
      <c r="I435" s="243" t="s">
        <v>138</v>
      </c>
      <c r="J435" s="265"/>
      <c r="K435" s="191"/>
      <c r="L435" s="266">
        <f t="shared" si="46"/>
        <v>0</v>
      </c>
      <c r="M435" s="251" t="str">
        <f t="shared" si="43"/>
        <v/>
      </c>
      <c r="N435" s="194"/>
    </row>
    <row r="436" spans="1:14" s="157" customFormat="1" ht="12" x14ac:dyDescent="0.2">
      <c r="A436" s="188" t="s">
        <v>218</v>
      </c>
      <c r="B436" s="586" t="s">
        <v>625</v>
      </c>
      <c r="C436" s="587"/>
      <c r="D436" s="587"/>
      <c r="E436" s="587"/>
      <c r="F436" s="587"/>
      <c r="G436" s="587"/>
      <c r="H436" s="588"/>
      <c r="I436" s="243" t="s">
        <v>138</v>
      </c>
      <c r="J436" s="265"/>
      <c r="K436" s="191"/>
      <c r="L436" s="266">
        <f t="shared" si="46"/>
        <v>0</v>
      </c>
      <c r="M436" s="251" t="str">
        <f t="shared" ref="M436:M448" si="60">IFERROR(L436/J436,"")</f>
        <v/>
      </c>
      <c r="N436" s="194"/>
    </row>
    <row r="437" spans="1:14" s="157" customFormat="1" ht="12" x14ac:dyDescent="0.2">
      <c r="A437" s="188" t="s">
        <v>626</v>
      </c>
      <c r="B437" s="583" t="s">
        <v>627</v>
      </c>
      <c r="C437" s="584"/>
      <c r="D437" s="584"/>
      <c r="E437" s="584"/>
      <c r="F437" s="584"/>
      <c r="G437" s="584"/>
      <c r="H437" s="585"/>
      <c r="I437" s="243" t="s">
        <v>138</v>
      </c>
      <c r="J437" s="265"/>
      <c r="K437" s="191"/>
      <c r="L437" s="266">
        <f t="shared" si="46"/>
        <v>0</v>
      </c>
      <c r="M437" s="251" t="str">
        <f t="shared" si="60"/>
        <v/>
      </c>
      <c r="N437" s="194"/>
    </row>
    <row r="438" spans="1:14" s="157" customFormat="1" ht="12" x14ac:dyDescent="0.2">
      <c r="A438" s="188" t="s">
        <v>177</v>
      </c>
      <c r="B438" s="589" t="s">
        <v>628</v>
      </c>
      <c r="C438" s="590"/>
      <c r="D438" s="590"/>
      <c r="E438" s="590"/>
      <c r="F438" s="590"/>
      <c r="G438" s="590"/>
      <c r="H438" s="591"/>
      <c r="I438" s="243" t="s">
        <v>138</v>
      </c>
      <c r="J438" s="265"/>
      <c r="K438" s="191"/>
      <c r="L438" s="266">
        <f t="shared" si="46"/>
        <v>0</v>
      </c>
      <c r="M438" s="251" t="str">
        <f t="shared" si="60"/>
        <v/>
      </c>
      <c r="N438" s="194"/>
    </row>
    <row r="439" spans="1:14" s="157" customFormat="1" ht="12.75" thickBot="1" x14ac:dyDescent="0.25">
      <c r="A439" s="252" t="s">
        <v>178</v>
      </c>
      <c r="B439" s="592" t="s">
        <v>629</v>
      </c>
      <c r="C439" s="593"/>
      <c r="D439" s="593"/>
      <c r="E439" s="593"/>
      <c r="F439" s="593"/>
      <c r="G439" s="593"/>
      <c r="H439" s="594"/>
      <c r="I439" s="253" t="s">
        <v>138</v>
      </c>
      <c r="J439" s="329"/>
      <c r="K439" s="247"/>
      <c r="L439" s="330">
        <f t="shared" ref="L439:L448" si="61">K439-J439</f>
        <v>0</v>
      </c>
      <c r="M439" s="331" t="str">
        <f t="shared" si="60"/>
        <v/>
      </c>
      <c r="N439" s="249"/>
    </row>
    <row r="440" spans="1:14" s="157" customFormat="1" ht="12" x14ac:dyDescent="0.2">
      <c r="A440" s="225" t="s">
        <v>236</v>
      </c>
      <c r="B440" s="595" t="s">
        <v>229</v>
      </c>
      <c r="C440" s="596"/>
      <c r="D440" s="596"/>
      <c r="E440" s="596"/>
      <c r="F440" s="596"/>
      <c r="G440" s="596"/>
      <c r="H440" s="597"/>
      <c r="I440" s="259" t="s">
        <v>349</v>
      </c>
      <c r="J440" s="227"/>
      <c r="K440" s="184"/>
      <c r="L440" s="332">
        <f t="shared" si="61"/>
        <v>0</v>
      </c>
      <c r="M440" s="228" t="str">
        <f t="shared" si="60"/>
        <v/>
      </c>
      <c r="N440" s="187"/>
    </row>
    <row r="441" spans="1:14" s="157" customFormat="1" ht="12" x14ac:dyDescent="0.2">
      <c r="A441" s="188" t="s">
        <v>238</v>
      </c>
      <c r="B441" s="571" t="s">
        <v>630</v>
      </c>
      <c r="C441" s="572"/>
      <c r="D441" s="572"/>
      <c r="E441" s="572"/>
      <c r="F441" s="572"/>
      <c r="G441" s="572"/>
      <c r="H441" s="573"/>
      <c r="I441" s="243" t="s">
        <v>138</v>
      </c>
      <c r="J441" s="265">
        <f>SUM(J442:J444)</f>
        <v>8.3834999999999997</v>
      </c>
      <c r="K441" s="191">
        <f t="shared" ref="K441:L441" si="62">SUM(K442:K444)</f>
        <v>14.57608325</v>
      </c>
      <c r="L441" s="266">
        <f t="shared" si="62"/>
        <v>6.1925832500000002</v>
      </c>
      <c r="M441" s="251">
        <f t="shared" si="60"/>
        <v>0.7386632373113855</v>
      </c>
      <c r="N441" s="194"/>
    </row>
    <row r="442" spans="1:14" s="157" customFormat="1" ht="12" outlineLevel="1" x14ac:dyDescent="0.2">
      <c r="A442" s="195" t="s">
        <v>239</v>
      </c>
      <c r="B442" s="574" t="s">
        <v>631</v>
      </c>
      <c r="C442" s="575"/>
      <c r="D442" s="575"/>
      <c r="E442" s="575"/>
      <c r="F442" s="575"/>
      <c r="G442" s="575"/>
      <c r="H442" s="576"/>
      <c r="I442" s="274" t="s">
        <v>138</v>
      </c>
      <c r="J442" s="275">
        <f>'12'!N26</f>
        <v>8.3834999999999997</v>
      </c>
      <c r="K442" s="198">
        <f>'12'!I26</f>
        <v>14.57608325</v>
      </c>
      <c r="L442" s="276">
        <f t="shared" si="61"/>
        <v>6.1925832500000002</v>
      </c>
      <c r="M442" s="230">
        <f t="shared" si="60"/>
        <v>0.7386632373113855</v>
      </c>
      <c r="N442" s="201"/>
    </row>
    <row r="443" spans="1:14" s="157" customFormat="1" ht="12" outlineLevel="1" x14ac:dyDescent="0.2">
      <c r="A443" s="202" t="s">
        <v>240</v>
      </c>
      <c r="B443" s="577" t="s">
        <v>632</v>
      </c>
      <c r="C443" s="578"/>
      <c r="D443" s="578"/>
      <c r="E443" s="578"/>
      <c r="F443" s="578"/>
      <c r="G443" s="578"/>
      <c r="H443" s="579"/>
      <c r="I443" s="278" t="s">
        <v>138</v>
      </c>
      <c r="J443" s="279"/>
      <c r="K443" s="205"/>
      <c r="L443" s="280">
        <f t="shared" si="61"/>
        <v>0</v>
      </c>
      <c r="M443" s="233" t="str">
        <f t="shared" si="60"/>
        <v/>
      </c>
      <c r="N443" s="208"/>
    </row>
    <row r="444" spans="1:14" s="157" customFormat="1" ht="12" outlineLevel="1" x14ac:dyDescent="0.2">
      <c r="A444" s="209" t="s">
        <v>241</v>
      </c>
      <c r="B444" s="580" t="s">
        <v>633</v>
      </c>
      <c r="C444" s="581"/>
      <c r="D444" s="581"/>
      <c r="E444" s="581"/>
      <c r="F444" s="581"/>
      <c r="G444" s="581"/>
      <c r="H444" s="582"/>
      <c r="I444" s="282" t="s">
        <v>138</v>
      </c>
      <c r="J444" s="283"/>
      <c r="K444" s="212"/>
      <c r="L444" s="284">
        <f t="shared" si="61"/>
        <v>0</v>
      </c>
      <c r="M444" s="285" t="str">
        <f t="shared" si="60"/>
        <v/>
      </c>
      <c r="N444" s="215"/>
    </row>
    <row r="445" spans="1:14" s="157" customFormat="1" ht="12" x14ac:dyDescent="0.2">
      <c r="A445" s="188" t="s">
        <v>242</v>
      </c>
      <c r="B445" s="571" t="s">
        <v>772</v>
      </c>
      <c r="C445" s="572"/>
      <c r="D445" s="572"/>
      <c r="E445" s="572"/>
      <c r="F445" s="572"/>
      <c r="G445" s="572"/>
      <c r="H445" s="573"/>
      <c r="I445" s="243" t="s">
        <v>349</v>
      </c>
      <c r="J445" s="265">
        <f>SUM(J446:J448)</f>
        <v>0</v>
      </c>
      <c r="K445" s="191">
        <f t="shared" ref="K445:L445" si="63">SUM(K446:K448)</f>
        <v>0</v>
      </c>
      <c r="L445" s="266">
        <f t="shared" si="63"/>
        <v>0</v>
      </c>
      <c r="M445" s="251" t="str">
        <f t="shared" si="60"/>
        <v/>
      </c>
      <c r="N445" s="194"/>
    </row>
    <row r="446" spans="1:14" s="157" customFormat="1" ht="12" outlineLevel="1" x14ac:dyDescent="0.2">
      <c r="A446" s="195" t="s">
        <v>635</v>
      </c>
      <c r="B446" s="574" t="s">
        <v>636</v>
      </c>
      <c r="C446" s="575"/>
      <c r="D446" s="575"/>
      <c r="E446" s="575"/>
      <c r="F446" s="575"/>
      <c r="G446" s="575"/>
      <c r="H446" s="576"/>
      <c r="I446" s="274" t="s">
        <v>138</v>
      </c>
      <c r="J446" s="275"/>
      <c r="K446" s="198"/>
      <c r="L446" s="276">
        <f t="shared" si="61"/>
        <v>0</v>
      </c>
      <c r="M446" s="230" t="str">
        <f t="shared" si="60"/>
        <v/>
      </c>
      <c r="N446" s="201"/>
    </row>
    <row r="447" spans="1:14" s="157" customFormat="1" ht="12" outlineLevel="1" x14ac:dyDescent="0.2">
      <c r="A447" s="202" t="s">
        <v>637</v>
      </c>
      <c r="B447" s="565" t="s">
        <v>638</v>
      </c>
      <c r="C447" s="566"/>
      <c r="D447" s="566"/>
      <c r="E447" s="566"/>
      <c r="F447" s="566"/>
      <c r="G447" s="566"/>
      <c r="H447" s="567"/>
      <c r="I447" s="278" t="s">
        <v>138</v>
      </c>
      <c r="J447" s="279"/>
      <c r="K447" s="205"/>
      <c r="L447" s="280">
        <f t="shared" si="61"/>
        <v>0</v>
      </c>
      <c r="M447" s="233" t="str">
        <f t="shared" si="60"/>
        <v/>
      </c>
      <c r="N447" s="208"/>
    </row>
    <row r="448" spans="1:14" s="157" customFormat="1" ht="12.75" outlineLevel="1" thickBot="1" x14ac:dyDescent="0.25">
      <c r="A448" s="218" t="s">
        <v>639</v>
      </c>
      <c r="B448" s="568" t="s">
        <v>640</v>
      </c>
      <c r="C448" s="569"/>
      <c r="D448" s="569"/>
      <c r="E448" s="569"/>
      <c r="F448" s="569"/>
      <c r="G448" s="569"/>
      <c r="H448" s="570"/>
      <c r="I448" s="333" t="s">
        <v>138</v>
      </c>
      <c r="J448" s="334"/>
      <c r="K448" s="221"/>
      <c r="L448" s="335">
        <f t="shared" si="61"/>
        <v>0</v>
      </c>
      <c r="M448" s="235" t="str">
        <f t="shared" si="60"/>
        <v/>
      </c>
      <c r="N448" s="224"/>
    </row>
    <row r="449" spans="1:12" x14ac:dyDescent="0.25">
      <c r="A449" s="336"/>
      <c r="B449" s="336"/>
      <c r="C449" s="336"/>
      <c r="D449" s="336"/>
      <c r="E449" s="336"/>
      <c r="F449" s="336"/>
      <c r="G449" s="336"/>
      <c r="H449" s="336"/>
      <c r="I449" s="336"/>
      <c r="J449" s="336"/>
      <c r="K449" s="336"/>
    </row>
    <row r="450" spans="1:12" s="165" customFormat="1" ht="11.25" x14ac:dyDescent="0.2">
      <c r="A450" s="337" t="s">
        <v>641</v>
      </c>
      <c r="B450" s="337"/>
      <c r="C450" s="337"/>
      <c r="D450" s="337"/>
      <c r="E450" s="337"/>
      <c r="F450" s="337"/>
      <c r="G450" s="337"/>
      <c r="H450" s="337"/>
      <c r="I450" s="337"/>
      <c r="J450" s="337"/>
      <c r="K450" s="337"/>
      <c r="L450" s="166"/>
    </row>
    <row r="451" spans="1:12" s="165" customFormat="1" ht="11.25" x14ac:dyDescent="0.2">
      <c r="A451" s="338" t="s">
        <v>642</v>
      </c>
      <c r="B451" s="337"/>
      <c r="C451" s="337"/>
      <c r="D451" s="337"/>
      <c r="E451" s="337"/>
      <c r="F451" s="337"/>
      <c r="G451" s="337"/>
      <c r="H451" s="337"/>
      <c r="I451" s="337"/>
      <c r="J451" s="337"/>
      <c r="K451" s="337"/>
      <c r="L451" s="166"/>
    </row>
    <row r="452" spans="1:12" s="165" customFormat="1" ht="11.25" x14ac:dyDescent="0.2">
      <c r="A452" s="338" t="s">
        <v>643</v>
      </c>
      <c r="B452" s="337"/>
      <c r="C452" s="337"/>
      <c r="D452" s="337"/>
      <c r="E452" s="337"/>
      <c r="F452" s="337"/>
      <c r="G452" s="337"/>
      <c r="H452" s="337"/>
      <c r="I452" s="337"/>
      <c r="J452" s="337"/>
      <c r="K452" s="337"/>
      <c r="L452" s="166"/>
    </row>
    <row r="453" spans="1:12" s="165" customFormat="1" ht="11.25" x14ac:dyDescent="0.2">
      <c r="A453" s="338" t="s">
        <v>644</v>
      </c>
      <c r="B453" s="337"/>
      <c r="C453" s="337"/>
      <c r="D453" s="337"/>
      <c r="E453" s="337"/>
      <c r="F453" s="337"/>
      <c r="G453" s="337"/>
      <c r="H453" s="337"/>
      <c r="I453" s="337"/>
      <c r="J453" s="337"/>
      <c r="K453" s="337"/>
      <c r="L453" s="166"/>
    </row>
    <row r="454" spans="1:12" s="165" customFormat="1" ht="11.25" x14ac:dyDescent="0.2">
      <c r="A454" s="339" t="s">
        <v>904</v>
      </c>
      <c r="L454" s="166"/>
    </row>
    <row r="455" spans="1:12" s="165" customFormat="1" ht="11.25" x14ac:dyDescent="0.2">
      <c r="A455" s="339" t="s">
        <v>905</v>
      </c>
      <c r="L455" s="166"/>
    </row>
    <row r="456" spans="1:12" s="165" customFormat="1" ht="11.25" x14ac:dyDescent="0.2">
      <c r="A456" s="339" t="s">
        <v>646</v>
      </c>
      <c r="L456" s="166"/>
    </row>
  </sheetData>
  <autoFilter ref="A19:Q448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447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A316:N316"/>
    <mergeCell ref="B317:H317"/>
    <mergeCell ref="B318:H318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J367:K367"/>
    <mergeCell ref="L367:M367"/>
    <mergeCell ref="N367:N368"/>
    <mergeCell ref="B361:H361"/>
    <mergeCell ref="B362:H362"/>
    <mergeCell ref="B363:H363"/>
    <mergeCell ref="B364:H364"/>
    <mergeCell ref="B365:H365"/>
    <mergeCell ref="A366:N366"/>
    <mergeCell ref="B369:H369"/>
    <mergeCell ref="A370:H370"/>
    <mergeCell ref="B371:H371"/>
    <mergeCell ref="B372:H372"/>
    <mergeCell ref="B373:H373"/>
    <mergeCell ref="B374:H374"/>
    <mergeCell ref="A367:A368"/>
    <mergeCell ref="B367:H368"/>
    <mergeCell ref="I367:I368"/>
    <mergeCell ref="B381:H381"/>
    <mergeCell ref="B382:H382"/>
    <mergeCell ref="B383:H383"/>
    <mergeCell ref="B384:H384"/>
    <mergeCell ref="B385:H385"/>
    <mergeCell ref="B386:H386"/>
    <mergeCell ref="B375:H375"/>
    <mergeCell ref="B376:H376"/>
    <mergeCell ref="B377:H377"/>
    <mergeCell ref="B378:H378"/>
    <mergeCell ref="B379:H379"/>
    <mergeCell ref="B380:H380"/>
    <mergeCell ref="B393:H393"/>
    <mergeCell ref="B394:H394"/>
    <mergeCell ref="B395:H395"/>
    <mergeCell ref="B396:H396"/>
    <mergeCell ref="B397:H397"/>
    <mergeCell ref="B398:H398"/>
    <mergeCell ref="B387:H387"/>
    <mergeCell ref="B388:H388"/>
    <mergeCell ref="B389:H389"/>
    <mergeCell ref="B390:H390"/>
    <mergeCell ref="B391:H391"/>
    <mergeCell ref="B392:H392"/>
    <mergeCell ref="B405:H405"/>
    <mergeCell ref="B406:H406"/>
    <mergeCell ref="B407:H407"/>
    <mergeCell ref="B408:H408"/>
    <mergeCell ref="B409:H409"/>
    <mergeCell ref="B410:H410"/>
    <mergeCell ref="B399:H399"/>
    <mergeCell ref="B400:H400"/>
    <mergeCell ref="B401:H401"/>
    <mergeCell ref="B402:H402"/>
    <mergeCell ref="B403:H403"/>
    <mergeCell ref="B404:H404"/>
    <mergeCell ref="B417:H417"/>
    <mergeCell ref="B418:H418"/>
    <mergeCell ref="B419:H419"/>
    <mergeCell ref="B420:H420"/>
    <mergeCell ref="B421:H421"/>
    <mergeCell ref="B422:H422"/>
    <mergeCell ref="B411:H411"/>
    <mergeCell ref="B412:H412"/>
    <mergeCell ref="B413:H413"/>
    <mergeCell ref="B414:H414"/>
    <mergeCell ref="B415:H415"/>
    <mergeCell ref="B416:H416"/>
    <mergeCell ref="B429:H429"/>
    <mergeCell ref="B430:H430"/>
    <mergeCell ref="B431:H431"/>
    <mergeCell ref="B432:H432"/>
    <mergeCell ref="B433:H433"/>
    <mergeCell ref="B434:H434"/>
    <mergeCell ref="B423:H423"/>
    <mergeCell ref="B424:H424"/>
    <mergeCell ref="B425:H425"/>
    <mergeCell ref="B426:H426"/>
    <mergeCell ref="B427:H427"/>
    <mergeCell ref="B428:H428"/>
    <mergeCell ref="B447:H447"/>
    <mergeCell ref="B448:H448"/>
    <mergeCell ref="B441:H441"/>
    <mergeCell ref="B442:H442"/>
    <mergeCell ref="B443:H443"/>
    <mergeCell ref="B444:H444"/>
    <mergeCell ref="B445:H445"/>
    <mergeCell ref="B446:H446"/>
    <mergeCell ref="B435:H435"/>
    <mergeCell ref="B436:H436"/>
    <mergeCell ref="B437:H437"/>
    <mergeCell ref="B438:H438"/>
    <mergeCell ref="B439:H439"/>
    <mergeCell ref="B440:H440"/>
  </mergeCells>
  <pageMargins left="0.59055118110236227" right="0.39370078740157483" top="0.59055118110236227" bottom="0.39370078740157483" header="0.19685039370078741" footer="0.19685039370078741"/>
  <pageSetup paperSize="8" scale="57" fitToHeight="0" orientation="portrait" r:id="rId1"/>
  <headerFooter alignWithMargins="0"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V22"/>
  <sheetViews>
    <sheetView view="pageBreakPreview" zoomScaleNormal="100" zoomScaleSheetLayoutView="100" workbookViewId="0"/>
  </sheetViews>
  <sheetFormatPr defaultRowHeight="15.75" x14ac:dyDescent="0.25"/>
  <cols>
    <col min="1" max="1" width="7.85546875" style="1" customWidth="1"/>
    <col min="2" max="2" width="25.140625" style="1" customWidth="1"/>
    <col min="3" max="3" width="13" style="1" customWidth="1"/>
    <col min="4" max="4" width="25.140625" style="1" customWidth="1"/>
    <col min="5" max="21" width="6.5703125" style="1" customWidth="1"/>
    <col min="22" max="22" width="15.85546875" style="1" customWidth="1"/>
    <col min="23" max="16384" width="9.140625" style="1"/>
  </cols>
  <sheetData>
    <row r="1" spans="1:22" s="10" customFormat="1" ht="12" x14ac:dyDescent="0.2">
      <c r="V1" s="11" t="s">
        <v>39</v>
      </c>
    </row>
    <row r="2" spans="1:22" s="10" customFormat="1" ht="24" customHeight="1" x14ac:dyDescent="0.2">
      <c r="S2" s="359" t="s">
        <v>11</v>
      </c>
      <c r="T2" s="359"/>
      <c r="U2" s="359"/>
      <c r="V2" s="359"/>
    </row>
    <row r="3" spans="1:22" s="14" customFormat="1" ht="25.5" customHeight="1" x14ac:dyDescent="0.2">
      <c r="A3" s="382" t="s">
        <v>40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</row>
    <row r="4" spans="1:22" s="14" customFormat="1" ht="12.75" x14ac:dyDescent="0.2">
      <c r="H4" s="15" t="s">
        <v>12</v>
      </c>
      <c r="I4" s="361"/>
      <c r="J4" s="361"/>
    </row>
    <row r="5" spans="1:22" ht="11.25" customHeight="1" x14ac:dyDescent="0.25"/>
    <row r="6" spans="1:22" s="14" customFormat="1" ht="12.75" x14ac:dyDescent="0.2">
      <c r="F6" s="15" t="s">
        <v>13</v>
      </c>
      <c r="G6" s="362"/>
      <c r="H6" s="362"/>
      <c r="I6" s="362"/>
      <c r="J6" s="362"/>
      <c r="K6" s="362"/>
      <c r="L6" s="362"/>
      <c r="M6" s="362"/>
      <c r="N6" s="362"/>
      <c r="O6" s="362"/>
      <c r="P6" s="362"/>
    </row>
    <row r="7" spans="1:22" s="7" customFormat="1" ht="11.25" x14ac:dyDescent="0.2">
      <c r="G7" s="363" t="s">
        <v>14</v>
      </c>
      <c r="H7" s="363"/>
      <c r="I7" s="363"/>
      <c r="J7" s="363"/>
      <c r="K7" s="363"/>
      <c r="L7" s="363"/>
      <c r="M7" s="363"/>
      <c r="N7" s="363"/>
      <c r="O7" s="363"/>
      <c r="P7" s="363"/>
    </row>
    <row r="8" spans="1:22" ht="11.25" customHeight="1" x14ac:dyDescent="0.25">
      <c r="E8" s="14"/>
    </row>
    <row r="9" spans="1:22" s="14" customFormat="1" ht="12.75" x14ac:dyDescent="0.2">
      <c r="H9" s="15" t="s">
        <v>15</v>
      </c>
      <c r="I9" s="361"/>
      <c r="J9" s="361"/>
      <c r="K9" s="14" t="s">
        <v>16</v>
      </c>
    </row>
    <row r="10" spans="1:22" ht="11.25" customHeight="1" x14ac:dyDescent="0.25"/>
    <row r="11" spans="1:22" s="14" customFormat="1" ht="12.75" x14ac:dyDescent="0.2">
      <c r="G11" s="15" t="s">
        <v>17</v>
      </c>
      <c r="H11" s="364"/>
      <c r="I11" s="364"/>
      <c r="J11" s="364"/>
      <c r="K11" s="364"/>
      <c r="L11" s="364"/>
      <c r="M11" s="364"/>
      <c r="N11" s="364"/>
      <c r="O11" s="364"/>
      <c r="P11" s="364"/>
      <c r="Q11" s="364"/>
      <c r="R11" s="364"/>
    </row>
    <row r="12" spans="1:22" s="7" customFormat="1" ht="11.25" x14ac:dyDescent="0.2">
      <c r="H12" s="363" t="s">
        <v>18</v>
      </c>
      <c r="I12" s="363"/>
      <c r="J12" s="363"/>
      <c r="K12" s="363"/>
      <c r="L12" s="363"/>
      <c r="M12" s="363"/>
      <c r="N12" s="363"/>
      <c r="O12" s="363"/>
      <c r="P12" s="363"/>
      <c r="Q12" s="363"/>
      <c r="R12" s="363"/>
    </row>
    <row r="13" spans="1:22" ht="11.25" customHeight="1" x14ac:dyDescent="0.25"/>
    <row r="14" spans="1:22" s="10" customFormat="1" ht="30" customHeight="1" x14ac:dyDescent="0.2">
      <c r="A14" s="365" t="s">
        <v>21</v>
      </c>
      <c r="B14" s="365" t="s">
        <v>22</v>
      </c>
      <c r="C14" s="365" t="s">
        <v>19</v>
      </c>
      <c r="D14" s="365" t="s">
        <v>41</v>
      </c>
      <c r="E14" s="380" t="s">
        <v>42</v>
      </c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1"/>
      <c r="Q14" s="371" t="s">
        <v>43</v>
      </c>
      <c r="R14" s="372"/>
      <c r="S14" s="372"/>
      <c r="T14" s="372"/>
      <c r="U14" s="373"/>
      <c r="V14" s="365" t="s">
        <v>9</v>
      </c>
    </row>
    <row r="15" spans="1:22" s="10" customFormat="1" ht="15" customHeight="1" x14ac:dyDescent="0.2">
      <c r="A15" s="366"/>
      <c r="B15" s="366"/>
      <c r="C15" s="366"/>
      <c r="D15" s="366"/>
      <c r="E15" s="368" t="s">
        <v>0</v>
      </c>
      <c r="F15" s="369"/>
      <c r="G15" s="369"/>
      <c r="H15" s="369"/>
      <c r="I15" s="369"/>
      <c r="J15" s="370"/>
      <c r="K15" s="368" t="s">
        <v>5</v>
      </c>
      <c r="L15" s="369"/>
      <c r="M15" s="369"/>
      <c r="N15" s="369"/>
      <c r="O15" s="369"/>
      <c r="P15" s="370"/>
      <c r="Q15" s="374"/>
      <c r="R15" s="375"/>
      <c r="S15" s="375"/>
      <c r="T15" s="375"/>
      <c r="U15" s="376"/>
      <c r="V15" s="366"/>
    </row>
    <row r="16" spans="1:22" s="10" customFormat="1" ht="60" customHeight="1" x14ac:dyDescent="0.2">
      <c r="A16" s="367"/>
      <c r="B16" s="367"/>
      <c r="C16" s="367"/>
      <c r="D16" s="367"/>
      <c r="E16" s="23" t="s">
        <v>44</v>
      </c>
      <c r="F16" s="23" t="s">
        <v>34</v>
      </c>
      <c r="G16" s="23" t="s">
        <v>35</v>
      </c>
      <c r="H16" s="23" t="s">
        <v>36</v>
      </c>
      <c r="I16" s="23" t="s">
        <v>37</v>
      </c>
      <c r="J16" s="23" t="s">
        <v>38</v>
      </c>
      <c r="K16" s="23" t="s">
        <v>44</v>
      </c>
      <c r="L16" s="23" t="s">
        <v>34</v>
      </c>
      <c r="M16" s="23" t="s">
        <v>35</v>
      </c>
      <c r="N16" s="23" t="s">
        <v>36</v>
      </c>
      <c r="O16" s="23" t="s">
        <v>37</v>
      </c>
      <c r="P16" s="23" t="s">
        <v>38</v>
      </c>
      <c r="Q16" s="23" t="s">
        <v>34</v>
      </c>
      <c r="R16" s="23" t="s">
        <v>35</v>
      </c>
      <c r="S16" s="23" t="s">
        <v>36</v>
      </c>
      <c r="T16" s="23" t="s">
        <v>37</v>
      </c>
      <c r="U16" s="23" t="s">
        <v>38</v>
      </c>
      <c r="V16" s="367"/>
    </row>
    <row r="17" spans="1:22" s="10" customFormat="1" ht="12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2" s="10" customFormat="1" ht="12" x14ac:dyDescent="0.2">
      <c r="A18" s="20"/>
      <c r="B18" s="21"/>
      <c r="C18" s="19"/>
      <c r="D18" s="21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21"/>
    </row>
    <row r="19" spans="1:22" s="10" customFormat="1" ht="12" x14ac:dyDescent="0.2">
      <c r="A19" s="377" t="s">
        <v>10</v>
      </c>
      <c r="B19" s="378"/>
      <c r="C19" s="379"/>
      <c r="D19" s="21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21"/>
    </row>
    <row r="20" spans="1:22" ht="3" customHeight="1" x14ac:dyDescent="0.25"/>
    <row r="21" spans="1:22" s="7" customFormat="1" ht="11.25" x14ac:dyDescent="0.2">
      <c r="A21" s="24" t="s">
        <v>45</v>
      </c>
    </row>
    <row r="22" spans="1:22" s="7" customFormat="1" ht="11.25" x14ac:dyDescent="0.2">
      <c r="A22" s="7" t="s">
        <v>46</v>
      </c>
    </row>
  </sheetData>
  <mergeCells count="18"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  <mergeCell ref="V14:V16"/>
    <mergeCell ref="E15:J15"/>
    <mergeCell ref="S2:V2"/>
    <mergeCell ref="A3:V3"/>
    <mergeCell ref="I4:J4"/>
    <mergeCell ref="G6:P6"/>
    <mergeCell ref="G7:P7"/>
    <mergeCell ref="I9:J9"/>
    <mergeCell ref="K15:P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A22"/>
  <sheetViews>
    <sheetView view="pageBreakPreview" zoomScaleNormal="100" zoomScaleSheetLayoutView="100" workbookViewId="0"/>
  </sheetViews>
  <sheetFormatPr defaultRowHeight="15.75" x14ac:dyDescent="0.25"/>
  <cols>
    <col min="1" max="1" width="7" style="1" customWidth="1"/>
    <col min="2" max="2" width="23.140625" style="1" customWidth="1"/>
    <col min="3" max="3" width="12.42578125" style="1" customWidth="1"/>
    <col min="4" max="4" width="23.140625" style="1" customWidth="1"/>
    <col min="5" max="11" width="5.28515625" style="1" customWidth="1"/>
    <col min="12" max="12" width="7.85546875" style="1" customWidth="1"/>
    <col min="13" max="26" width="5.28515625" style="1" customWidth="1"/>
    <col min="27" max="27" width="14.7109375" style="1" customWidth="1"/>
    <col min="28" max="16384" width="9.140625" style="1"/>
  </cols>
  <sheetData>
    <row r="1" spans="1:27" s="7" customFormat="1" ht="11.25" x14ac:dyDescent="0.2">
      <c r="AA1" s="8" t="s">
        <v>47</v>
      </c>
    </row>
    <row r="2" spans="1:27" s="7" customFormat="1" ht="24" customHeight="1" x14ac:dyDescent="0.2">
      <c r="X2" s="390" t="s">
        <v>11</v>
      </c>
      <c r="Y2" s="390"/>
      <c r="Z2" s="390"/>
      <c r="AA2" s="390"/>
    </row>
    <row r="3" spans="1:27" s="10" customFormat="1" ht="12.75" customHeight="1" x14ac:dyDescent="0.2">
      <c r="A3" s="391" t="s">
        <v>48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391"/>
      <c r="X3" s="391"/>
      <c r="Y3" s="391"/>
      <c r="Z3" s="391"/>
      <c r="AA3" s="391"/>
    </row>
    <row r="4" spans="1:27" s="14" customFormat="1" ht="12.75" x14ac:dyDescent="0.2">
      <c r="J4" s="15" t="s">
        <v>12</v>
      </c>
      <c r="K4" s="361"/>
      <c r="L4" s="361"/>
    </row>
    <row r="5" spans="1:27" ht="11.25" customHeight="1" x14ac:dyDescent="0.25"/>
    <row r="6" spans="1:27" s="10" customFormat="1" ht="12" x14ac:dyDescent="0.2">
      <c r="F6" s="11" t="s">
        <v>13</v>
      </c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2"/>
      <c r="R6" s="392"/>
      <c r="S6" s="392"/>
      <c r="T6" s="392"/>
    </row>
    <row r="7" spans="1:27" s="7" customFormat="1" ht="11.25" x14ac:dyDescent="0.2">
      <c r="G7" s="363" t="s">
        <v>14</v>
      </c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</row>
    <row r="8" spans="1:27" ht="11.25" customHeight="1" x14ac:dyDescent="0.25">
      <c r="E8" s="14"/>
    </row>
    <row r="9" spans="1:27" s="10" customFormat="1" ht="12" x14ac:dyDescent="0.2">
      <c r="J9" s="11" t="s">
        <v>15</v>
      </c>
      <c r="K9" s="393"/>
      <c r="L9" s="393"/>
      <c r="M9" s="10" t="s">
        <v>16</v>
      </c>
    </row>
    <row r="10" spans="1:27" ht="11.25" customHeight="1" x14ac:dyDescent="0.25"/>
    <row r="11" spans="1:27" s="10" customFormat="1" ht="12" x14ac:dyDescent="0.2">
      <c r="H11" s="11" t="s">
        <v>17</v>
      </c>
      <c r="I11" s="397"/>
      <c r="J11" s="397"/>
      <c r="K11" s="397"/>
      <c r="L11" s="397"/>
      <c r="M11" s="397"/>
      <c r="N11" s="397"/>
      <c r="O11" s="397"/>
      <c r="P11" s="397"/>
      <c r="Q11" s="397"/>
      <c r="R11" s="397"/>
      <c r="S11" s="397"/>
      <c r="T11" s="397"/>
      <c r="U11" s="397"/>
      <c r="V11" s="397"/>
      <c r="W11" s="26"/>
    </row>
    <row r="12" spans="1:27" s="7" customFormat="1" ht="11.25" x14ac:dyDescent="0.2">
      <c r="I12" s="398" t="s">
        <v>18</v>
      </c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18"/>
    </row>
    <row r="13" spans="1:27" ht="11.25" customHeight="1" x14ac:dyDescent="0.25"/>
    <row r="14" spans="1:27" s="7" customFormat="1" ht="15" customHeight="1" x14ac:dyDescent="0.2">
      <c r="A14" s="384" t="s">
        <v>21</v>
      </c>
      <c r="B14" s="384" t="s">
        <v>22</v>
      </c>
      <c r="C14" s="384" t="s">
        <v>19</v>
      </c>
      <c r="D14" s="384" t="s">
        <v>41</v>
      </c>
      <c r="E14" s="399" t="s">
        <v>49</v>
      </c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1"/>
      <c r="T14" s="402" t="s">
        <v>50</v>
      </c>
      <c r="U14" s="403"/>
      <c r="V14" s="403"/>
      <c r="W14" s="403"/>
      <c r="X14" s="403"/>
      <c r="Y14" s="403"/>
      <c r="Z14" s="404"/>
      <c r="AA14" s="384" t="s">
        <v>9</v>
      </c>
    </row>
    <row r="15" spans="1:27" s="7" customFormat="1" ht="15" customHeight="1" x14ac:dyDescent="0.2">
      <c r="A15" s="385"/>
      <c r="B15" s="385"/>
      <c r="C15" s="385"/>
      <c r="D15" s="385"/>
      <c r="E15" s="387" t="s">
        <v>0</v>
      </c>
      <c r="F15" s="388"/>
      <c r="G15" s="388"/>
      <c r="H15" s="388"/>
      <c r="I15" s="388"/>
      <c r="J15" s="388"/>
      <c r="K15" s="389"/>
      <c r="L15" s="387" t="s">
        <v>5</v>
      </c>
      <c r="M15" s="388"/>
      <c r="N15" s="388"/>
      <c r="O15" s="388"/>
      <c r="P15" s="388"/>
      <c r="Q15" s="388"/>
      <c r="R15" s="388"/>
      <c r="S15" s="389"/>
      <c r="T15" s="405"/>
      <c r="U15" s="406"/>
      <c r="V15" s="406"/>
      <c r="W15" s="406"/>
      <c r="X15" s="406"/>
      <c r="Y15" s="406"/>
      <c r="Z15" s="407"/>
      <c r="AA15" s="385"/>
    </row>
    <row r="16" spans="1:27" s="7" customFormat="1" ht="60" customHeight="1" x14ac:dyDescent="0.2">
      <c r="A16" s="386"/>
      <c r="B16" s="386"/>
      <c r="C16" s="386"/>
      <c r="D16" s="386"/>
      <c r="E16" s="28" t="s">
        <v>34</v>
      </c>
      <c r="F16" s="28" t="s">
        <v>35</v>
      </c>
      <c r="G16" s="28" t="s">
        <v>51</v>
      </c>
      <c r="H16" s="28" t="s">
        <v>52</v>
      </c>
      <c r="I16" s="28" t="s">
        <v>53</v>
      </c>
      <c r="J16" s="28" t="s">
        <v>37</v>
      </c>
      <c r="K16" s="28" t="s">
        <v>38</v>
      </c>
      <c r="L16" s="29" t="s">
        <v>54</v>
      </c>
      <c r="M16" s="28" t="s">
        <v>34</v>
      </c>
      <c r="N16" s="28" t="s">
        <v>35</v>
      </c>
      <c r="O16" s="28" t="s">
        <v>51</v>
      </c>
      <c r="P16" s="28" t="s">
        <v>52</v>
      </c>
      <c r="Q16" s="28" t="s">
        <v>53</v>
      </c>
      <c r="R16" s="28" t="s">
        <v>37</v>
      </c>
      <c r="S16" s="28" t="s">
        <v>38</v>
      </c>
      <c r="T16" s="28" t="s">
        <v>34</v>
      </c>
      <c r="U16" s="28" t="s">
        <v>35</v>
      </c>
      <c r="V16" s="28" t="s">
        <v>51</v>
      </c>
      <c r="W16" s="28" t="s">
        <v>52</v>
      </c>
      <c r="X16" s="28" t="s">
        <v>53</v>
      </c>
      <c r="Y16" s="28" t="s">
        <v>37</v>
      </c>
      <c r="Z16" s="28" t="s">
        <v>38</v>
      </c>
      <c r="AA16" s="386"/>
    </row>
    <row r="17" spans="1:27" s="7" customFormat="1" ht="11.25" x14ac:dyDescent="0.2">
      <c r="A17" s="30">
        <v>1</v>
      </c>
      <c r="B17" s="30">
        <v>2</v>
      </c>
      <c r="C17" s="30">
        <v>3</v>
      </c>
      <c r="D17" s="30">
        <v>4</v>
      </c>
      <c r="E17" s="30">
        <v>5</v>
      </c>
      <c r="F17" s="30">
        <v>6</v>
      </c>
      <c r="G17" s="30">
        <v>7</v>
      </c>
      <c r="H17" s="30">
        <v>8</v>
      </c>
      <c r="I17" s="30">
        <v>9</v>
      </c>
      <c r="J17" s="30">
        <v>10</v>
      </c>
      <c r="K17" s="30">
        <v>11</v>
      </c>
      <c r="L17" s="30">
        <v>12</v>
      </c>
      <c r="M17" s="30">
        <v>13</v>
      </c>
      <c r="N17" s="30">
        <v>14</v>
      </c>
      <c r="O17" s="30">
        <v>15</v>
      </c>
      <c r="P17" s="30">
        <v>16</v>
      </c>
      <c r="Q17" s="30">
        <v>17</v>
      </c>
      <c r="R17" s="30">
        <v>18</v>
      </c>
      <c r="S17" s="30">
        <v>19</v>
      </c>
      <c r="T17" s="30">
        <v>20</v>
      </c>
      <c r="U17" s="30">
        <v>21</v>
      </c>
      <c r="V17" s="30">
        <v>22</v>
      </c>
      <c r="W17" s="30">
        <v>23</v>
      </c>
      <c r="X17" s="30">
        <v>24</v>
      </c>
      <c r="Y17" s="30">
        <v>25</v>
      </c>
      <c r="Z17" s="30">
        <v>26</v>
      </c>
      <c r="AA17" s="30">
        <v>27</v>
      </c>
    </row>
    <row r="18" spans="1:27" s="7" customFormat="1" ht="11.25" x14ac:dyDescent="0.2">
      <c r="A18" s="31"/>
      <c r="B18" s="32"/>
      <c r="C18" s="30"/>
      <c r="D18" s="32"/>
      <c r="E18" s="30"/>
      <c r="F18" s="30"/>
      <c r="G18" s="30"/>
      <c r="H18" s="30"/>
      <c r="I18" s="30"/>
      <c r="J18" s="30"/>
      <c r="K18" s="30"/>
      <c r="L18" s="31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2"/>
    </row>
    <row r="19" spans="1:27" s="7" customFormat="1" ht="11.25" x14ac:dyDescent="0.2">
      <c r="A19" s="394" t="s">
        <v>10</v>
      </c>
      <c r="B19" s="395"/>
      <c r="C19" s="396"/>
      <c r="D19" s="32"/>
      <c r="E19" s="30"/>
      <c r="F19" s="30"/>
      <c r="G19" s="30"/>
      <c r="H19" s="30"/>
      <c r="I19" s="30"/>
      <c r="J19" s="30"/>
      <c r="K19" s="30"/>
      <c r="L19" s="31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2"/>
    </row>
    <row r="20" spans="1:27" ht="3" customHeight="1" x14ac:dyDescent="0.25"/>
    <row r="21" spans="1:27" s="5" customFormat="1" ht="10.5" x14ac:dyDescent="0.2">
      <c r="A21" s="33" t="s">
        <v>45</v>
      </c>
    </row>
    <row r="22" spans="1:27" s="5" customFormat="1" ht="10.5" x14ac:dyDescent="0.2">
      <c r="A22" s="5" t="s">
        <v>46</v>
      </c>
    </row>
  </sheetData>
  <mergeCells count="18"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  <mergeCell ref="AA14:AA16"/>
    <mergeCell ref="E15:K15"/>
    <mergeCell ref="X2:AA2"/>
    <mergeCell ref="A3:AA3"/>
    <mergeCell ref="K4:L4"/>
    <mergeCell ref="G6:T6"/>
    <mergeCell ref="G7:T7"/>
    <mergeCell ref="K9:L9"/>
    <mergeCell ref="L15:S15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19"/>
  <sheetViews>
    <sheetView view="pageBreakPreview" zoomScaleNormal="100" zoomScaleSheetLayoutView="100" workbookViewId="0"/>
  </sheetViews>
  <sheetFormatPr defaultRowHeight="15.75" x14ac:dyDescent="0.25"/>
  <cols>
    <col min="1" max="1" width="8.5703125" style="1" customWidth="1"/>
    <col min="2" max="2" width="28.140625" style="1" customWidth="1"/>
    <col min="3" max="3" width="13.85546875" style="1" customWidth="1"/>
    <col min="4" max="4" width="25.140625" style="1" customWidth="1"/>
    <col min="5" max="9" width="6.5703125" style="1" customWidth="1"/>
    <col min="10" max="10" width="9.28515625" style="1" customWidth="1"/>
    <col min="11" max="20" width="6.5703125" style="1" customWidth="1"/>
    <col min="21" max="21" width="13.7109375" style="1" customWidth="1"/>
    <col min="22" max="16384" width="9.140625" style="1"/>
  </cols>
  <sheetData>
    <row r="1" spans="1:21" s="10" customFormat="1" ht="12" x14ac:dyDescent="0.2">
      <c r="U1" s="11" t="s">
        <v>55</v>
      </c>
    </row>
    <row r="2" spans="1:21" s="10" customFormat="1" ht="24" customHeight="1" x14ac:dyDescent="0.2">
      <c r="R2" s="359" t="s">
        <v>11</v>
      </c>
      <c r="S2" s="359"/>
      <c r="T2" s="359"/>
      <c r="U2" s="359"/>
    </row>
    <row r="3" spans="1:21" s="14" customFormat="1" ht="12.75" customHeight="1" x14ac:dyDescent="0.2">
      <c r="A3" s="382" t="s">
        <v>56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</row>
    <row r="4" spans="1:21" s="14" customFormat="1" ht="12.75" x14ac:dyDescent="0.2">
      <c r="G4" s="15" t="s">
        <v>12</v>
      </c>
      <c r="H4" s="361"/>
      <c r="I4" s="361"/>
    </row>
    <row r="5" spans="1:21" ht="11.25" customHeight="1" x14ac:dyDescent="0.25"/>
    <row r="6" spans="1:21" s="14" customFormat="1" ht="12.75" x14ac:dyDescent="0.2">
      <c r="E6" s="15" t="s">
        <v>13</v>
      </c>
      <c r="F6" s="362"/>
      <c r="G6" s="362"/>
      <c r="H6" s="362"/>
      <c r="I6" s="362"/>
      <c r="J6" s="362"/>
      <c r="K6" s="362"/>
      <c r="L6" s="362"/>
      <c r="M6" s="362"/>
      <c r="N6" s="362"/>
      <c r="O6" s="362"/>
    </row>
    <row r="7" spans="1:21" s="7" customFormat="1" ht="11.25" x14ac:dyDescent="0.2">
      <c r="F7" s="363" t="s">
        <v>14</v>
      </c>
      <c r="G7" s="363"/>
      <c r="H7" s="363"/>
      <c r="I7" s="363"/>
      <c r="J7" s="363"/>
      <c r="K7" s="363"/>
      <c r="L7" s="363"/>
      <c r="M7" s="363"/>
      <c r="N7" s="363"/>
      <c r="O7" s="363"/>
    </row>
    <row r="8" spans="1:21" ht="11.25" customHeight="1" x14ac:dyDescent="0.25"/>
    <row r="9" spans="1:21" s="14" customFormat="1" ht="12.75" x14ac:dyDescent="0.2">
      <c r="G9" s="15" t="s">
        <v>15</v>
      </c>
      <c r="H9" s="361"/>
      <c r="I9" s="361"/>
      <c r="J9" s="14" t="s">
        <v>16</v>
      </c>
    </row>
    <row r="10" spans="1:21" ht="11.25" customHeight="1" x14ac:dyDescent="0.25"/>
    <row r="11" spans="1:21" s="14" customFormat="1" ht="12.75" x14ac:dyDescent="0.2">
      <c r="F11" s="15" t="s">
        <v>17</v>
      </c>
      <c r="G11" s="364"/>
      <c r="H11" s="364"/>
      <c r="I11" s="364"/>
      <c r="J11" s="364"/>
      <c r="K11" s="364"/>
      <c r="L11" s="364"/>
      <c r="M11" s="364"/>
      <c r="N11" s="364"/>
      <c r="O11" s="364"/>
      <c r="P11" s="364"/>
      <c r="Q11" s="364"/>
    </row>
    <row r="12" spans="1:21" s="7" customFormat="1" ht="11.25" x14ac:dyDescent="0.2">
      <c r="G12" s="363" t="s">
        <v>18</v>
      </c>
      <c r="H12" s="363"/>
      <c r="I12" s="363"/>
      <c r="J12" s="363"/>
      <c r="K12" s="363"/>
      <c r="L12" s="363"/>
      <c r="M12" s="363"/>
      <c r="N12" s="363"/>
      <c r="O12" s="363"/>
      <c r="P12" s="363"/>
      <c r="Q12" s="363"/>
    </row>
    <row r="13" spans="1:21" ht="11.25" customHeight="1" x14ac:dyDescent="0.25"/>
    <row r="14" spans="1:21" s="10" customFormat="1" ht="15" customHeight="1" x14ac:dyDescent="0.2">
      <c r="A14" s="365" t="s">
        <v>21</v>
      </c>
      <c r="B14" s="365" t="s">
        <v>22</v>
      </c>
      <c r="C14" s="365" t="s">
        <v>19</v>
      </c>
      <c r="D14" s="365" t="s">
        <v>57</v>
      </c>
      <c r="E14" s="383" t="s">
        <v>58</v>
      </c>
      <c r="F14" s="383"/>
      <c r="G14" s="383"/>
      <c r="H14" s="383"/>
      <c r="I14" s="383"/>
      <c r="J14" s="383"/>
      <c r="K14" s="383"/>
      <c r="L14" s="383"/>
      <c r="M14" s="383"/>
      <c r="N14" s="383"/>
      <c r="O14" s="381"/>
      <c r="P14" s="371" t="s">
        <v>43</v>
      </c>
      <c r="Q14" s="372"/>
      <c r="R14" s="372"/>
      <c r="S14" s="372"/>
      <c r="T14" s="373"/>
      <c r="U14" s="365" t="s">
        <v>9</v>
      </c>
    </row>
    <row r="15" spans="1:21" s="10" customFormat="1" ht="15" customHeight="1" x14ac:dyDescent="0.2">
      <c r="A15" s="366"/>
      <c r="B15" s="366"/>
      <c r="C15" s="366"/>
      <c r="D15" s="366"/>
      <c r="E15" s="369" t="s">
        <v>0</v>
      </c>
      <c r="F15" s="369"/>
      <c r="G15" s="369"/>
      <c r="H15" s="369"/>
      <c r="I15" s="370"/>
      <c r="J15" s="368" t="s">
        <v>5</v>
      </c>
      <c r="K15" s="369"/>
      <c r="L15" s="369"/>
      <c r="M15" s="369"/>
      <c r="N15" s="369"/>
      <c r="O15" s="370"/>
      <c r="P15" s="374"/>
      <c r="Q15" s="375"/>
      <c r="R15" s="375"/>
      <c r="S15" s="375"/>
      <c r="T15" s="376"/>
      <c r="U15" s="366"/>
    </row>
    <row r="16" spans="1:21" s="10" customFormat="1" ht="60" customHeight="1" x14ac:dyDescent="0.2">
      <c r="A16" s="367"/>
      <c r="B16" s="367"/>
      <c r="C16" s="367"/>
      <c r="D16" s="367"/>
      <c r="E16" s="23" t="s">
        <v>34</v>
      </c>
      <c r="F16" s="23" t="s">
        <v>35</v>
      </c>
      <c r="G16" s="23" t="s">
        <v>36</v>
      </c>
      <c r="H16" s="23" t="s">
        <v>37</v>
      </c>
      <c r="I16" s="23" t="s">
        <v>38</v>
      </c>
      <c r="J16" s="22" t="s">
        <v>59</v>
      </c>
      <c r="K16" s="23" t="s">
        <v>34</v>
      </c>
      <c r="L16" s="23" t="s">
        <v>35</v>
      </c>
      <c r="M16" s="23" t="s">
        <v>36</v>
      </c>
      <c r="N16" s="23" t="s">
        <v>37</v>
      </c>
      <c r="O16" s="23" t="s">
        <v>38</v>
      </c>
      <c r="P16" s="23" t="s">
        <v>34</v>
      </c>
      <c r="Q16" s="23" t="s">
        <v>35</v>
      </c>
      <c r="R16" s="23" t="s">
        <v>36</v>
      </c>
      <c r="S16" s="23" t="s">
        <v>37</v>
      </c>
      <c r="T16" s="23" t="s">
        <v>38</v>
      </c>
      <c r="U16" s="367"/>
    </row>
    <row r="17" spans="1:21" s="10" customFormat="1" ht="12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</row>
    <row r="18" spans="1:21" s="10" customFormat="1" ht="12" x14ac:dyDescent="0.2">
      <c r="A18" s="20"/>
      <c r="B18" s="21"/>
      <c r="C18" s="19"/>
      <c r="D18" s="21"/>
      <c r="E18" s="19"/>
      <c r="F18" s="19"/>
      <c r="G18" s="19"/>
      <c r="H18" s="19"/>
      <c r="I18" s="19"/>
      <c r="J18" s="20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1"/>
    </row>
    <row r="19" spans="1:21" s="10" customFormat="1" ht="12" x14ac:dyDescent="0.2">
      <c r="A19" s="377" t="s">
        <v>10</v>
      </c>
      <c r="B19" s="378"/>
      <c r="C19" s="379"/>
      <c r="D19" s="21"/>
      <c r="E19" s="19"/>
      <c r="F19" s="19"/>
      <c r="G19" s="19"/>
      <c r="H19" s="19"/>
      <c r="I19" s="19"/>
      <c r="J19" s="20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21"/>
    </row>
  </sheetData>
  <mergeCells count="18"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  <mergeCell ref="U14:U16"/>
    <mergeCell ref="E15:I15"/>
    <mergeCell ref="R2:U2"/>
    <mergeCell ref="A3:U3"/>
    <mergeCell ref="H4:I4"/>
    <mergeCell ref="F6:O6"/>
    <mergeCell ref="F7:O7"/>
    <mergeCell ref="H9:I9"/>
    <mergeCell ref="J15:O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S20"/>
  <sheetViews>
    <sheetView view="pageBreakPreview" zoomScale="115" zoomScaleNormal="100" zoomScaleSheetLayoutView="100" workbookViewId="0"/>
  </sheetViews>
  <sheetFormatPr defaultRowHeight="15.75" x14ac:dyDescent="0.25"/>
  <cols>
    <col min="1" max="1" width="5.28515625" style="1" customWidth="1"/>
    <col min="2" max="2" width="18.140625" style="1" customWidth="1"/>
    <col min="3" max="3" width="9" style="1" customWidth="1"/>
    <col min="4" max="45" width="4" style="1" customWidth="1"/>
    <col min="46" max="16384" width="9.140625" style="1"/>
  </cols>
  <sheetData>
    <row r="1" spans="1:45" s="5" customFormat="1" ht="10.5" x14ac:dyDescent="0.2">
      <c r="AS1" s="6" t="s">
        <v>60</v>
      </c>
    </row>
    <row r="2" spans="1:45" s="5" customFormat="1" ht="19.5" customHeight="1" x14ac:dyDescent="0.2">
      <c r="AO2" s="408" t="s">
        <v>11</v>
      </c>
      <c r="AP2" s="408"/>
      <c r="AQ2" s="408"/>
      <c r="AR2" s="408"/>
      <c r="AS2" s="408"/>
    </row>
    <row r="3" spans="1:45" s="5" customFormat="1" ht="10.5" x14ac:dyDescent="0.2">
      <c r="A3" s="409" t="s">
        <v>61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  <c r="AA3" s="409"/>
      <c r="AB3" s="409"/>
      <c r="AC3" s="409"/>
      <c r="AD3" s="409"/>
      <c r="AE3" s="409"/>
      <c r="AF3" s="409"/>
      <c r="AG3" s="409"/>
      <c r="AH3" s="409"/>
      <c r="AI3" s="409"/>
      <c r="AJ3" s="409"/>
      <c r="AK3" s="409"/>
      <c r="AL3" s="409"/>
      <c r="AM3" s="409"/>
      <c r="AN3" s="409"/>
      <c r="AO3" s="409"/>
      <c r="AP3" s="409"/>
      <c r="AQ3" s="409"/>
      <c r="AR3" s="409"/>
      <c r="AS3" s="409"/>
    </row>
    <row r="4" spans="1:45" s="5" customFormat="1" ht="10.5" x14ac:dyDescent="0.2">
      <c r="T4" s="6" t="s">
        <v>12</v>
      </c>
      <c r="U4" s="410"/>
      <c r="V4" s="410"/>
    </row>
    <row r="5" spans="1:45" ht="9" customHeight="1" x14ac:dyDescent="0.25"/>
    <row r="6" spans="1:45" s="5" customFormat="1" ht="10.5" x14ac:dyDescent="0.2">
      <c r="R6" s="6" t="s">
        <v>13</v>
      </c>
      <c r="S6" s="411"/>
      <c r="T6" s="411"/>
      <c r="U6" s="411"/>
      <c r="V6" s="411"/>
      <c r="W6" s="411"/>
      <c r="X6" s="411"/>
      <c r="Y6" s="411"/>
      <c r="Z6" s="411"/>
      <c r="AA6" s="411"/>
      <c r="AB6" s="411"/>
      <c r="AC6" s="411"/>
    </row>
    <row r="7" spans="1:45" s="34" customFormat="1" ht="10.5" customHeight="1" x14ac:dyDescent="0.15">
      <c r="S7" s="412" t="s">
        <v>14</v>
      </c>
      <c r="T7" s="412"/>
      <c r="U7" s="412"/>
      <c r="V7" s="412"/>
      <c r="W7" s="412"/>
      <c r="X7" s="412"/>
      <c r="Y7" s="412"/>
      <c r="Z7" s="412"/>
      <c r="AA7" s="412"/>
      <c r="AB7" s="412"/>
      <c r="AC7" s="412"/>
      <c r="AD7" s="35"/>
      <c r="AE7" s="35"/>
    </row>
    <row r="8" spans="1:45" ht="9" customHeight="1" x14ac:dyDescent="0.25"/>
    <row r="9" spans="1:45" s="5" customFormat="1" ht="10.5" x14ac:dyDescent="0.2">
      <c r="U9" s="6" t="s">
        <v>15</v>
      </c>
      <c r="V9" s="410"/>
      <c r="W9" s="410"/>
      <c r="X9" s="5" t="s">
        <v>16</v>
      </c>
    </row>
    <row r="10" spans="1:45" ht="9" customHeight="1" x14ac:dyDescent="0.25"/>
    <row r="11" spans="1:45" s="5" customFormat="1" ht="10.5" x14ac:dyDescent="0.2">
      <c r="S11" s="6" t="s">
        <v>17</v>
      </c>
      <c r="T11" s="413"/>
      <c r="U11" s="413"/>
      <c r="V11" s="413"/>
      <c r="W11" s="413"/>
      <c r="X11" s="413"/>
      <c r="Y11" s="413"/>
      <c r="Z11" s="413"/>
      <c r="AA11" s="413"/>
      <c r="AB11" s="413"/>
      <c r="AC11" s="413"/>
      <c r="AD11" s="413"/>
      <c r="AE11" s="413"/>
      <c r="AF11" s="413"/>
      <c r="AG11" s="413"/>
    </row>
    <row r="12" spans="1:45" s="34" customFormat="1" ht="8.25" x14ac:dyDescent="0.15">
      <c r="T12" s="414" t="s">
        <v>18</v>
      </c>
      <c r="U12" s="414"/>
      <c r="V12" s="414"/>
      <c r="W12" s="414"/>
      <c r="X12" s="414"/>
      <c r="Y12" s="414"/>
      <c r="Z12" s="414"/>
      <c r="AA12" s="414"/>
      <c r="AB12" s="414"/>
      <c r="AC12" s="414"/>
      <c r="AD12" s="414"/>
      <c r="AE12" s="414"/>
      <c r="AF12" s="414"/>
      <c r="AG12" s="414"/>
    </row>
    <row r="13" spans="1:45" s="5" customFormat="1" ht="9" customHeight="1" x14ac:dyDescent="0.2">
      <c r="G13" s="9"/>
      <c r="H13" s="9"/>
      <c r="I13" s="9"/>
      <c r="J13" s="9"/>
      <c r="K13" s="9"/>
      <c r="L13" s="9"/>
      <c r="M13" s="9"/>
      <c r="N13" s="9"/>
      <c r="O13" s="9"/>
    </row>
    <row r="14" spans="1:45" s="34" customFormat="1" ht="15" customHeight="1" x14ac:dyDescent="0.15">
      <c r="A14" s="415" t="s">
        <v>21</v>
      </c>
      <c r="B14" s="415" t="s">
        <v>22</v>
      </c>
      <c r="C14" s="415" t="s">
        <v>19</v>
      </c>
      <c r="D14" s="417" t="s">
        <v>62</v>
      </c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  <c r="AC14" s="418"/>
      <c r="AD14" s="418"/>
      <c r="AE14" s="418"/>
      <c r="AF14" s="418"/>
      <c r="AG14" s="418"/>
      <c r="AH14" s="418"/>
      <c r="AI14" s="418"/>
      <c r="AJ14" s="418"/>
      <c r="AK14" s="418"/>
      <c r="AL14" s="418"/>
      <c r="AM14" s="418"/>
      <c r="AN14" s="418"/>
      <c r="AO14" s="418"/>
      <c r="AP14" s="418"/>
      <c r="AQ14" s="418"/>
      <c r="AR14" s="418"/>
      <c r="AS14" s="419"/>
    </row>
    <row r="15" spans="1:45" s="34" customFormat="1" ht="45" customHeight="1" x14ac:dyDescent="0.15">
      <c r="A15" s="416"/>
      <c r="B15" s="416"/>
      <c r="C15" s="416"/>
      <c r="D15" s="420" t="s">
        <v>63</v>
      </c>
      <c r="E15" s="421"/>
      <c r="F15" s="421"/>
      <c r="G15" s="421"/>
      <c r="H15" s="421"/>
      <c r="I15" s="422"/>
      <c r="J15" s="420" t="s">
        <v>64</v>
      </c>
      <c r="K15" s="421"/>
      <c r="L15" s="421"/>
      <c r="M15" s="421"/>
      <c r="N15" s="421"/>
      <c r="O15" s="422"/>
      <c r="P15" s="420" t="s">
        <v>65</v>
      </c>
      <c r="Q15" s="421"/>
      <c r="R15" s="421"/>
      <c r="S15" s="421"/>
      <c r="T15" s="421"/>
      <c r="U15" s="422"/>
      <c r="V15" s="420" t="s">
        <v>66</v>
      </c>
      <c r="W15" s="421"/>
      <c r="X15" s="421"/>
      <c r="Y15" s="421"/>
      <c r="Z15" s="421"/>
      <c r="AA15" s="422"/>
      <c r="AB15" s="420" t="s">
        <v>67</v>
      </c>
      <c r="AC15" s="421"/>
      <c r="AD15" s="421"/>
      <c r="AE15" s="421"/>
      <c r="AF15" s="421"/>
      <c r="AG15" s="422"/>
      <c r="AH15" s="420" t="s">
        <v>68</v>
      </c>
      <c r="AI15" s="421"/>
      <c r="AJ15" s="421"/>
      <c r="AK15" s="421"/>
      <c r="AL15" s="421"/>
      <c r="AM15" s="422"/>
      <c r="AN15" s="420" t="s">
        <v>69</v>
      </c>
      <c r="AO15" s="421"/>
      <c r="AP15" s="421"/>
      <c r="AQ15" s="421"/>
      <c r="AR15" s="421"/>
      <c r="AS15" s="422"/>
    </row>
    <row r="16" spans="1:45" s="34" customFormat="1" ht="60" customHeight="1" x14ac:dyDescent="0.15">
      <c r="A16" s="416"/>
      <c r="B16" s="416"/>
      <c r="C16" s="416"/>
      <c r="D16" s="423" t="s">
        <v>70</v>
      </c>
      <c r="E16" s="424"/>
      <c r="F16" s="423" t="s">
        <v>70</v>
      </c>
      <c r="G16" s="424"/>
      <c r="H16" s="423" t="s">
        <v>71</v>
      </c>
      <c r="I16" s="424"/>
      <c r="J16" s="423" t="s">
        <v>70</v>
      </c>
      <c r="K16" s="424"/>
      <c r="L16" s="423" t="s">
        <v>70</v>
      </c>
      <c r="M16" s="424"/>
      <c r="N16" s="423" t="s">
        <v>71</v>
      </c>
      <c r="O16" s="424"/>
      <c r="P16" s="423" t="s">
        <v>70</v>
      </c>
      <c r="Q16" s="424"/>
      <c r="R16" s="423" t="s">
        <v>70</v>
      </c>
      <c r="S16" s="424"/>
      <c r="T16" s="423" t="s">
        <v>71</v>
      </c>
      <c r="U16" s="424"/>
      <c r="V16" s="423" t="s">
        <v>70</v>
      </c>
      <c r="W16" s="424"/>
      <c r="X16" s="423" t="s">
        <v>70</v>
      </c>
      <c r="Y16" s="424"/>
      <c r="Z16" s="423" t="s">
        <v>71</v>
      </c>
      <c r="AA16" s="424"/>
      <c r="AB16" s="423" t="s">
        <v>70</v>
      </c>
      <c r="AC16" s="424"/>
      <c r="AD16" s="423" t="s">
        <v>70</v>
      </c>
      <c r="AE16" s="424"/>
      <c r="AF16" s="423" t="s">
        <v>71</v>
      </c>
      <c r="AG16" s="424"/>
      <c r="AH16" s="423" t="s">
        <v>70</v>
      </c>
      <c r="AI16" s="424"/>
      <c r="AJ16" s="423" t="s">
        <v>70</v>
      </c>
      <c r="AK16" s="424"/>
      <c r="AL16" s="423" t="s">
        <v>71</v>
      </c>
      <c r="AM16" s="424"/>
      <c r="AN16" s="423" t="s">
        <v>70</v>
      </c>
      <c r="AO16" s="424"/>
      <c r="AP16" s="423" t="s">
        <v>70</v>
      </c>
      <c r="AQ16" s="424"/>
      <c r="AR16" s="423" t="s">
        <v>71</v>
      </c>
      <c r="AS16" s="424"/>
    </row>
    <row r="17" spans="1:45" s="34" customFormat="1" ht="24" customHeight="1" x14ac:dyDescent="0.15">
      <c r="A17" s="416"/>
      <c r="B17" s="416"/>
      <c r="C17" s="416"/>
      <c r="D17" s="36" t="s">
        <v>0</v>
      </c>
      <c r="E17" s="36" t="s">
        <v>5</v>
      </c>
      <c r="F17" s="36" t="s">
        <v>0</v>
      </c>
      <c r="G17" s="36" t="s">
        <v>5</v>
      </c>
      <c r="H17" s="36" t="s">
        <v>0</v>
      </c>
      <c r="I17" s="36" t="s">
        <v>5</v>
      </c>
      <c r="J17" s="36" t="s">
        <v>0</v>
      </c>
      <c r="K17" s="36" t="s">
        <v>5</v>
      </c>
      <c r="L17" s="36" t="s">
        <v>0</v>
      </c>
      <c r="M17" s="36" t="s">
        <v>5</v>
      </c>
      <c r="N17" s="36" t="s">
        <v>0</v>
      </c>
      <c r="O17" s="36" t="s">
        <v>5</v>
      </c>
      <c r="P17" s="36" t="s">
        <v>0</v>
      </c>
      <c r="Q17" s="36" t="s">
        <v>5</v>
      </c>
      <c r="R17" s="36" t="s">
        <v>0</v>
      </c>
      <c r="S17" s="36" t="s">
        <v>5</v>
      </c>
      <c r="T17" s="36" t="s">
        <v>0</v>
      </c>
      <c r="U17" s="36" t="s">
        <v>5</v>
      </c>
      <c r="V17" s="36" t="s">
        <v>0</v>
      </c>
      <c r="W17" s="36" t="s">
        <v>5</v>
      </c>
      <c r="X17" s="36" t="s">
        <v>0</v>
      </c>
      <c r="Y17" s="36" t="s">
        <v>5</v>
      </c>
      <c r="Z17" s="36" t="s">
        <v>0</v>
      </c>
      <c r="AA17" s="36" t="s">
        <v>5</v>
      </c>
      <c r="AB17" s="36" t="s">
        <v>0</v>
      </c>
      <c r="AC17" s="36" t="s">
        <v>5</v>
      </c>
      <c r="AD17" s="36" t="s">
        <v>0</v>
      </c>
      <c r="AE17" s="36" t="s">
        <v>5</v>
      </c>
      <c r="AF17" s="36" t="s">
        <v>0</v>
      </c>
      <c r="AG17" s="36" t="s">
        <v>5</v>
      </c>
      <c r="AH17" s="36" t="s">
        <v>0</v>
      </c>
      <c r="AI17" s="36" t="s">
        <v>5</v>
      </c>
      <c r="AJ17" s="36" t="s">
        <v>0</v>
      </c>
      <c r="AK17" s="36" t="s">
        <v>5</v>
      </c>
      <c r="AL17" s="36" t="s">
        <v>0</v>
      </c>
      <c r="AM17" s="36" t="s">
        <v>5</v>
      </c>
      <c r="AN17" s="36" t="s">
        <v>0</v>
      </c>
      <c r="AO17" s="36" t="s">
        <v>5</v>
      </c>
      <c r="AP17" s="36" t="s">
        <v>0</v>
      </c>
      <c r="AQ17" s="36" t="s">
        <v>5</v>
      </c>
      <c r="AR17" s="36" t="s">
        <v>0</v>
      </c>
      <c r="AS17" s="36" t="s">
        <v>5</v>
      </c>
    </row>
    <row r="18" spans="1:45" s="34" customFormat="1" ht="8.25" x14ac:dyDescent="0.15">
      <c r="A18" s="37">
        <v>1</v>
      </c>
      <c r="B18" s="37">
        <v>2</v>
      </c>
      <c r="C18" s="37">
        <v>3</v>
      </c>
      <c r="D18" s="37" t="s">
        <v>72</v>
      </c>
      <c r="E18" s="37" t="s">
        <v>73</v>
      </c>
      <c r="F18" s="37" t="s">
        <v>74</v>
      </c>
      <c r="G18" s="37" t="s">
        <v>75</v>
      </c>
      <c r="H18" s="37" t="s">
        <v>76</v>
      </c>
      <c r="I18" s="37" t="s">
        <v>76</v>
      </c>
      <c r="J18" s="37" t="s">
        <v>77</v>
      </c>
      <c r="K18" s="37" t="s">
        <v>78</v>
      </c>
      <c r="L18" s="37" t="s">
        <v>79</v>
      </c>
      <c r="M18" s="37" t="s">
        <v>80</v>
      </c>
      <c r="N18" s="37" t="s">
        <v>81</v>
      </c>
      <c r="O18" s="37" t="s">
        <v>81</v>
      </c>
      <c r="P18" s="37" t="s">
        <v>82</v>
      </c>
      <c r="Q18" s="37" t="s">
        <v>83</v>
      </c>
      <c r="R18" s="37" t="s">
        <v>84</v>
      </c>
      <c r="S18" s="37" t="s">
        <v>85</v>
      </c>
      <c r="T18" s="37" t="s">
        <v>86</v>
      </c>
      <c r="U18" s="37" t="s">
        <v>86</v>
      </c>
      <c r="V18" s="37" t="s">
        <v>87</v>
      </c>
      <c r="W18" s="37" t="s">
        <v>88</v>
      </c>
      <c r="X18" s="37" t="s">
        <v>89</v>
      </c>
      <c r="Y18" s="37" t="s">
        <v>90</v>
      </c>
      <c r="Z18" s="37" t="s">
        <v>91</v>
      </c>
      <c r="AA18" s="37" t="s">
        <v>91</v>
      </c>
      <c r="AB18" s="37" t="s">
        <v>92</v>
      </c>
      <c r="AC18" s="37" t="s">
        <v>93</v>
      </c>
      <c r="AD18" s="37" t="s">
        <v>94</v>
      </c>
      <c r="AE18" s="37" t="s">
        <v>95</v>
      </c>
      <c r="AF18" s="37" t="s">
        <v>96</v>
      </c>
      <c r="AG18" s="37" t="s">
        <v>96</v>
      </c>
      <c r="AH18" s="37" t="s">
        <v>97</v>
      </c>
      <c r="AI18" s="37" t="s">
        <v>98</v>
      </c>
      <c r="AJ18" s="37" t="s">
        <v>99</v>
      </c>
      <c r="AK18" s="37" t="s">
        <v>100</v>
      </c>
      <c r="AL18" s="37" t="s">
        <v>101</v>
      </c>
      <c r="AM18" s="37" t="s">
        <v>101</v>
      </c>
      <c r="AN18" s="37" t="s">
        <v>102</v>
      </c>
      <c r="AO18" s="37" t="s">
        <v>103</v>
      </c>
      <c r="AP18" s="37" t="s">
        <v>104</v>
      </c>
      <c r="AQ18" s="37" t="s">
        <v>105</v>
      </c>
      <c r="AR18" s="37" t="s">
        <v>106</v>
      </c>
      <c r="AS18" s="37" t="s">
        <v>106</v>
      </c>
    </row>
    <row r="19" spans="1:45" s="34" customFormat="1" ht="8.25" x14ac:dyDescent="0.15">
      <c r="A19" s="38"/>
      <c r="B19" s="39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39"/>
    </row>
    <row r="20" spans="1:45" s="34" customFormat="1" ht="8.25" x14ac:dyDescent="0.15">
      <c r="A20" s="38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39"/>
    </row>
  </sheetData>
  <mergeCells count="40">
    <mergeCell ref="AB16:AC16"/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V9:W9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5:AG15"/>
    <mergeCell ref="AH15:AM15"/>
    <mergeCell ref="AN15:AS15"/>
    <mergeCell ref="D16:E16"/>
    <mergeCell ref="F16:G16"/>
    <mergeCell ref="AO2:AS2"/>
    <mergeCell ref="A3:AS3"/>
    <mergeCell ref="U4:V4"/>
    <mergeCell ref="S6:AC6"/>
    <mergeCell ref="S7:AC7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23"/>
  <sheetViews>
    <sheetView view="pageBreakPreview" zoomScaleNormal="100" zoomScaleSheetLayoutView="100" workbookViewId="0"/>
  </sheetViews>
  <sheetFormatPr defaultRowHeight="15.75" x14ac:dyDescent="0.2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7" width="11.28515625" style="1" customWidth="1"/>
    <col min="8" max="8" width="13.7109375" style="1" customWidth="1"/>
    <col min="9" max="9" width="15.28515625" style="1" customWidth="1"/>
    <col min="10" max="10" width="13.7109375" style="1" customWidth="1"/>
    <col min="11" max="11" width="15.28515625" style="1" customWidth="1"/>
    <col min="12" max="12" width="13.7109375" style="1" customWidth="1"/>
    <col min="13" max="13" width="15.28515625" style="1" customWidth="1"/>
    <col min="14" max="16384" width="9.140625" style="1"/>
  </cols>
  <sheetData>
    <row r="1" spans="1:13" s="10" customFormat="1" ht="12" x14ac:dyDescent="0.2">
      <c r="M1" s="11" t="s">
        <v>107</v>
      </c>
    </row>
    <row r="2" spans="1:13" s="10" customFormat="1" ht="24" customHeight="1" x14ac:dyDescent="0.2">
      <c r="J2" s="359" t="s">
        <v>11</v>
      </c>
      <c r="K2" s="359"/>
      <c r="L2" s="359"/>
      <c r="M2" s="359"/>
    </row>
    <row r="3" spans="1:13" s="14" customFormat="1" ht="25.5" customHeight="1" x14ac:dyDescent="0.2">
      <c r="A3" s="382" t="s">
        <v>108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</row>
    <row r="4" spans="1:13" s="14" customFormat="1" ht="11.25" customHeight="1" x14ac:dyDescent="0.2">
      <c r="A4" s="17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s="14" customFormat="1" ht="12.75" x14ac:dyDescent="0.2">
      <c r="F5" s="15" t="s">
        <v>12</v>
      </c>
      <c r="G5" s="16"/>
    </row>
    <row r="6" spans="1:13" ht="11.25" customHeight="1" x14ac:dyDescent="0.25"/>
    <row r="7" spans="1:13" s="14" customFormat="1" ht="12.75" x14ac:dyDescent="0.2">
      <c r="D7" s="15" t="s">
        <v>13</v>
      </c>
      <c r="E7" s="362"/>
      <c r="F7" s="362"/>
      <c r="G7" s="362"/>
      <c r="H7" s="362"/>
      <c r="I7" s="362"/>
      <c r="J7" s="362"/>
      <c r="K7" s="362"/>
    </row>
    <row r="8" spans="1:13" s="7" customFormat="1" ht="11.25" x14ac:dyDescent="0.2">
      <c r="E8" s="398" t="s">
        <v>14</v>
      </c>
      <c r="F8" s="398"/>
      <c r="G8" s="398"/>
      <c r="H8" s="398"/>
      <c r="I8" s="398"/>
      <c r="J8" s="398"/>
      <c r="K8" s="398"/>
    </row>
    <row r="9" spans="1:13" ht="11.25" customHeight="1" x14ac:dyDescent="0.25"/>
    <row r="10" spans="1:13" s="14" customFormat="1" ht="12.75" x14ac:dyDescent="0.2">
      <c r="F10" s="15" t="s">
        <v>15</v>
      </c>
      <c r="G10" s="16"/>
      <c r="H10" s="14" t="s">
        <v>16</v>
      </c>
    </row>
    <row r="11" spans="1:13" ht="11.25" customHeight="1" x14ac:dyDescent="0.25"/>
    <row r="12" spans="1:13" s="14" customFormat="1" ht="12.75" x14ac:dyDescent="0.2">
      <c r="E12" s="15" t="s">
        <v>17</v>
      </c>
      <c r="F12" s="364"/>
      <c r="G12" s="364"/>
      <c r="H12" s="364"/>
      <c r="I12" s="364"/>
      <c r="J12" s="364"/>
      <c r="K12" s="364"/>
    </row>
    <row r="13" spans="1:13" s="7" customFormat="1" ht="11.25" x14ac:dyDescent="0.2">
      <c r="F13" s="398" t="s">
        <v>18</v>
      </c>
      <c r="G13" s="398"/>
      <c r="H13" s="398"/>
      <c r="I13" s="398"/>
      <c r="J13" s="398"/>
      <c r="K13" s="398"/>
    </row>
    <row r="14" spans="1:13" ht="11.25" customHeight="1" x14ac:dyDescent="0.25"/>
    <row r="15" spans="1:13" s="10" customFormat="1" ht="30" customHeight="1" x14ac:dyDescent="0.2">
      <c r="A15" s="365" t="s">
        <v>21</v>
      </c>
      <c r="B15" s="365" t="s">
        <v>22</v>
      </c>
      <c r="C15" s="365" t="s">
        <v>19</v>
      </c>
      <c r="D15" s="365" t="s">
        <v>109</v>
      </c>
      <c r="E15" s="365" t="s">
        <v>110</v>
      </c>
      <c r="F15" s="371" t="s">
        <v>111</v>
      </c>
      <c r="G15" s="373"/>
      <c r="H15" s="371" t="s">
        <v>112</v>
      </c>
      <c r="I15" s="373"/>
      <c r="J15" s="380" t="s">
        <v>113</v>
      </c>
      <c r="K15" s="381"/>
      <c r="L15" s="380" t="s">
        <v>114</v>
      </c>
      <c r="M15" s="381"/>
    </row>
    <row r="16" spans="1:13" s="10" customFormat="1" ht="51" customHeight="1" x14ac:dyDescent="0.2">
      <c r="A16" s="367"/>
      <c r="B16" s="367"/>
      <c r="C16" s="367"/>
      <c r="D16" s="367"/>
      <c r="E16" s="374"/>
      <c r="F16" s="41" t="s">
        <v>115</v>
      </c>
      <c r="G16" s="41" t="s">
        <v>116</v>
      </c>
      <c r="H16" s="41" t="s">
        <v>117</v>
      </c>
      <c r="I16" s="41" t="s">
        <v>118</v>
      </c>
      <c r="J16" s="41" t="s">
        <v>117</v>
      </c>
      <c r="K16" s="41" t="s">
        <v>118</v>
      </c>
      <c r="L16" s="41" t="s">
        <v>117</v>
      </c>
      <c r="M16" s="41" t="s">
        <v>118</v>
      </c>
    </row>
    <row r="17" spans="1:13" s="10" customFormat="1" ht="12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9">
        <v>13</v>
      </c>
    </row>
    <row r="18" spans="1:13" s="10" customFormat="1" ht="12" x14ac:dyDescent="0.2">
      <c r="A18" s="20"/>
      <c r="B18" s="21"/>
      <c r="C18" s="19"/>
      <c r="D18" s="21"/>
      <c r="E18" s="21"/>
      <c r="F18" s="19"/>
      <c r="G18" s="19"/>
      <c r="H18" s="19"/>
      <c r="I18" s="19"/>
      <c r="J18" s="19"/>
      <c r="K18" s="19"/>
      <c r="L18" s="19"/>
      <c r="M18" s="19"/>
    </row>
    <row r="19" spans="1:13" s="10" customFormat="1" ht="12" x14ac:dyDescent="0.2">
      <c r="A19" s="20"/>
      <c r="B19" s="21"/>
      <c r="C19" s="19"/>
      <c r="D19" s="21"/>
      <c r="E19" s="21"/>
      <c r="F19" s="19"/>
      <c r="G19" s="19"/>
      <c r="H19" s="19"/>
      <c r="I19" s="19"/>
      <c r="J19" s="19"/>
      <c r="K19" s="19"/>
      <c r="L19" s="19"/>
      <c r="M19" s="19"/>
    </row>
    <row r="20" spans="1:13" s="10" customFormat="1" ht="12" x14ac:dyDescent="0.2">
      <c r="A20" s="377" t="s">
        <v>10</v>
      </c>
      <c r="B20" s="378"/>
      <c r="C20" s="379"/>
      <c r="D20" s="21"/>
      <c r="E20" s="21"/>
      <c r="F20" s="19"/>
      <c r="G20" s="19"/>
      <c r="H20" s="19"/>
      <c r="I20" s="19"/>
      <c r="J20" s="19"/>
      <c r="K20" s="19"/>
      <c r="L20" s="19"/>
      <c r="M20" s="19"/>
    </row>
    <row r="21" spans="1:13" ht="9.9499999999999993" customHeight="1" x14ac:dyDescent="0.25"/>
    <row r="22" spans="1:13" s="10" customFormat="1" ht="12" x14ac:dyDescent="0.2">
      <c r="A22" s="10" t="s">
        <v>119</v>
      </c>
    </row>
    <row r="23" spans="1:13" s="10" customFormat="1" ht="12" x14ac:dyDescent="0.2">
      <c r="A23" s="10" t="s">
        <v>120</v>
      </c>
    </row>
  </sheetData>
  <mergeCells count="16">
    <mergeCell ref="F13:K13"/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N371"/>
  <sheetViews>
    <sheetView view="pageBreakPreview" zoomScaleNormal="100" zoomScaleSheetLayoutView="100" workbookViewId="0"/>
  </sheetViews>
  <sheetFormatPr defaultRowHeight="15.75" x14ac:dyDescent="0.25"/>
  <cols>
    <col min="1" max="1" width="7.7109375" style="1" customWidth="1"/>
    <col min="2" max="2" width="9.140625" style="1" customWidth="1"/>
    <col min="3" max="3" width="8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3" width="9.42578125" style="1" customWidth="1"/>
    <col min="14" max="14" width="15.28515625" style="1" customWidth="1"/>
    <col min="15" max="16384" width="9.140625" style="1"/>
  </cols>
  <sheetData>
    <row r="1" spans="1:14" s="10" customFormat="1" ht="12" x14ac:dyDescent="0.2">
      <c r="N1" s="11" t="s">
        <v>121</v>
      </c>
    </row>
    <row r="2" spans="1:14" s="10" customFormat="1" ht="24" customHeight="1" x14ac:dyDescent="0.2">
      <c r="L2" s="12"/>
      <c r="M2" s="359" t="s">
        <v>11</v>
      </c>
      <c r="N2" s="359"/>
    </row>
    <row r="3" spans="1:14" ht="14.25" customHeight="1" x14ac:dyDescent="0.25"/>
    <row r="4" spans="1:14" x14ac:dyDescent="0.25">
      <c r="A4" s="425" t="s">
        <v>122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</row>
    <row r="5" spans="1:14" ht="14.25" customHeight="1" x14ac:dyDescent="0.25"/>
    <row r="6" spans="1:14" s="42" customFormat="1" ht="15" x14ac:dyDescent="0.25">
      <c r="A6" s="42" t="s">
        <v>123</v>
      </c>
      <c r="D6" s="426"/>
      <c r="E6" s="426"/>
      <c r="F6" s="426"/>
      <c r="G6" s="426"/>
    </row>
    <row r="7" spans="1:14" s="7" customFormat="1" ht="11.25" x14ac:dyDescent="0.2">
      <c r="D7" s="398" t="s">
        <v>14</v>
      </c>
      <c r="E7" s="398"/>
      <c r="F7" s="398"/>
      <c r="G7" s="398"/>
    </row>
    <row r="8" spans="1:14" ht="3.95" customHeight="1" x14ac:dyDescent="0.25"/>
    <row r="9" spans="1:14" s="42" customFormat="1" ht="15" x14ac:dyDescent="0.25">
      <c r="D9" s="43" t="s">
        <v>124</v>
      </c>
      <c r="E9" s="426"/>
      <c r="F9" s="426"/>
      <c r="G9" s="426"/>
      <c r="H9" s="426"/>
    </row>
    <row r="10" spans="1:14" ht="3.95" customHeight="1" x14ac:dyDescent="0.25"/>
    <row r="11" spans="1:14" s="42" customFormat="1" ht="15" x14ac:dyDescent="0.25">
      <c r="G11" s="43" t="s">
        <v>125</v>
      </c>
      <c r="H11" s="44"/>
      <c r="I11" s="42" t="s">
        <v>16</v>
      </c>
    </row>
    <row r="12" spans="1:14" ht="14.25" customHeight="1" x14ac:dyDescent="0.25"/>
    <row r="13" spans="1:14" s="42" customFormat="1" ht="15" x14ac:dyDescent="0.25">
      <c r="A13" s="42" t="s">
        <v>126</v>
      </c>
      <c r="H13" s="45"/>
      <c r="I13" s="427"/>
      <c r="J13" s="427"/>
      <c r="K13" s="427"/>
      <c r="L13" s="427"/>
      <c r="M13" s="427"/>
      <c r="N13" s="427"/>
    </row>
    <row r="14" spans="1:14" s="7" customFormat="1" ht="11.25" x14ac:dyDescent="0.2">
      <c r="A14" s="46" t="s">
        <v>18</v>
      </c>
    </row>
    <row r="15" spans="1:14" ht="14.25" customHeight="1" x14ac:dyDescent="0.25"/>
    <row r="16" spans="1:14" s="42" customFormat="1" thickBot="1" x14ac:dyDescent="0.3">
      <c r="A16" s="428" t="s">
        <v>127</v>
      </c>
      <c r="B16" s="428"/>
      <c r="C16" s="428"/>
      <c r="D16" s="428"/>
      <c r="E16" s="428"/>
      <c r="F16" s="428"/>
      <c r="G16" s="428"/>
      <c r="H16" s="428"/>
      <c r="I16" s="428"/>
      <c r="J16" s="428"/>
      <c r="K16" s="428"/>
      <c r="L16" s="428"/>
      <c r="M16" s="428"/>
      <c r="N16" s="428"/>
    </row>
    <row r="17" spans="1:14" s="10" customFormat="1" ht="30" customHeight="1" x14ac:dyDescent="0.2">
      <c r="A17" s="429" t="s">
        <v>128</v>
      </c>
      <c r="B17" s="431" t="s">
        <v>129</v>
      </c>
      <c r="C17" s="432"/>
      <c r="D17" s="432"/>
      <c r="E17" s="432"/>
      <c r="F17" s="432"/>
      <c r="G17" s="432"/>
      <c r="H17" s="433"/>
      <c r="I17" s="437" t="s">
        <v>130</v>
      </c>
      <c r="J17" s="439" t="s">
        <v>131</v>
      </c>
      <c r="K17" s="440"/>
      <c r="L17" s="441" t="s">
        <v>132</v>
      </c>
      <c r="M17" s="442"/>
      <c r="N17" s="443" t="s">
        <v>9</v>
      </c>
    </row>
    <row r="18" spans="1:14" s="10" customFormat="1" ht="33.75" x14ac:dyDescent="0.2">
      <c r="A18" s="430"/>
      <c r="B18" s="434"/>
      <c r="C18" s="435"/>
      <c r="D18" s="435"/>
      <c r="E18" s="435"/>
      <c r="F18" s="435"/>
      <c r="G18" s="435"/>
      <c r="H18" s="436"/>
      <c r="I18" s="438"/>
      <c r="J18" s="27" t="s">
        <v>0</v>
      </c>
      <c r="K18" s="50" t="s">
        <v>5</v>
      </c>
      <c r="L18" s="29" t="s">
        <v>133</v>
      </c>
      <c r="M18" s="29" t="s">
        <v>134</v>
      </c>
      <c r="N18" s="444"/>
    </row>
    <row r="19" spans="1:14" s="7" customFormat="1" ht="12" thickBot="1" x14ac:dyDescent="0.25">
      <c r="A19" s="52">
        <v>1</v>
      </c>
      <c r="B19" s="445">
        <v>2</v>
      </c>
      <c r="C19" s="398"/>
      <c r="D19" s="398"/>
      <c r="E19" s="398"/>
      <c r="F19" s="398"/>
      <c r="G19" s="398"/>
      <c r="H19" s="446"/>
      <c r="I19" s="54">
        <v>3</v>
      </c>
      <c r="J19" s="53">
        <v>4</v>
      </c>
      <c r="K19" s="52">
        <v>5</v>
      </c>
      <c r="L19" s="52">
        <v>6</v>
      </c>
      <c r="M19" s="52">
        <v>7</v>
      </c>
      <c r="N19" s="52">
        <v>8</v>
      </c>
    </row>
    <row r="20" spans="1:14" ht="16.5" thickBot="1" x14ac:dyDescent="0.3">
      <c r="A20" s="447" t="s">
        <v>135</v>
      </c>
      <c r="B20" s="448"/>
      <c r="C20" s="448"/>
      <c r="D20" s="448"/>
      <c r="E20" s="448"/>
      <c r="F20" s="448"/>
      <c r="G20" s="448"/>
      <c r="H20" s="448"/>
      <c r="I20" s="448"/>
      <c r="J20" s="448"/>
      <c r="K20" s="448"/>
      <c r="L20" s="448"/>
      <c r="M20" s="448"/>
      <c r="N20" s="449"/>
    </row>
    <row r="21" spans="1:14" s="10" customFormat="1" ht="12" x14ac:dyDescent="0.2">
      <c r="A21" s="47" t="s">
        <v>136</v>
      </c>
      <c r="B21" s="450" t="s">
        <v>137</v>
      </c>
      <c r="C21" s="451"/>
      <c r="D21" s="451"/>
      <c r="E21" s="451"/>
      <c r="F21" s="451"/>
      <c r="G21" s="451"/>
      <c r="H21" s="452"/>
      <c r="I21" s="48" t="s">
        <v>138</v>
      </c>
      <c r="J21" s="47"/>
      <c r="K21" s="55"/>
      <c r="L21" s="55"/>
      <c r="M21" s="56"/>
      <c r="N21" s="57"/>
    </row>
    <row r="22" spans="1:14" s="10" customFormat="1" ht="12" x14ac:dyDescent="0.2">
      <c r="A22" s="58" t="s">
        <v>139</v>
      </c>
      <c r="B22" s="453" t="s">
        <v>140</v>
      </c>
      <c r="C22" s="454"/>
      <c r="D22" s="454"/>
      <c r="E22" s="454"/>
      <c r="F22" s="454"/>
      <c r="G22" s="454"/>
      <c r="H22" s="455"/>
      <c r="I22" s="59" t="s">
        <v>138</v>
      </c>
      <c r="J22" s="58"/>
      <c r="K22" s="50"/>
      <c r="L22" s="50"/>
      <c r="M22" s="60"/>
      <c r="N22" s="61"/>
    </row>
    <row r="23" spans="1:14" s="10" customFormat="1" ht="24" customHeight="1" x14ac:dyDescent="0.2">
      <c r="A23" s="58" t="s">
        <v>141</v>
      </c>
      <c r="B23" s="456" t="s">
        <v>142</v>
      </c>
      <c r="C23" s="457"/>
      <c r="D23" s="457"/>
      <c r="E23" s="457"/>
      <c r="F23" s="457"/>
      <c r="G23" s="457"/>
      <c r="H23" s="458"/>
      <c r="I23" s="59" t="s">
        <v>138</v>
      </c>
      <c r="J23" s="58"/>
      <c r="K23" s="50"/>
      <c r="L23" s="50"/>
      <c r="M23" s="60"/>
      <c r="N23" s="61"/>
    </row>
    <row r="24" spans="1:14" s="10" customFormat="1" ht="24" customHeight="1" x14ac:dyDescent="0.2">
      <c r="A24" s="58" t="s">
        <v>143</v>
      </c>
      <c r="B24" s="456" t="s">
        <v>144</v>
      </c>
      <c r="C24" s="457"/>
      <c r="D24" s="457"/>
      <c r="E24" s="457"/>
      <c r="F24" s="457"/>
      <c r="G24" s="457"/>
      <c r="H24" s="458"/>
      <c r="I24" s="59" t="s">
        <v>138</v>
      </c>
      <c r="J24" s="58"/>
      <c r="K24" s="50"/>
      <c r="L24" s="50"/>
      <c r="M24" s="60"/>
      <c r="N24" s="61"/>
    </row>
    <row r="25" spans="1:14" s="10" customFormat="1" ht="24" customHeight="1" x14ac:dyDescent="0.2">
      <c r="A25" s="58" t="s">
        <v>145</v>
      </c>
      <c r="B25" s="456" t="s">
        <v>146</v>
      </c>
      <c r="C25" s="457"/>
      <c r="D25" s="457"/>
      <c r="E25" s="457"/>
      <c r="F25" s="457"/>
      <c r="G25" s="457"/>
      <c r="H25" s="458"/>
      <c r="I25" s="59" t="s">
        <v>138</v>
      </c>
      <c r="J25" s="58"/>
      <c r="K25" s="50"/>
      <c r="L25" s="50"/>
      <c r="M25" s="60"/>
      <c r="N25" s="61"/>
    </row>
    <row r="26" spans="1:14" s="10" customFormat="1" ht="12" x14ac:dyDescent="0.2">
      <c r="A26" s="58" t="s">
        <v>147</v>
      </c>
      <c r="B26" s="453" t="s">
        <v>148</v>
      </c>
      <c r="C26" s="454"/>
      <c r="D26" s="454"/>
      <c r="E26" s="454"/>
      <c r="F26" s="454"/>
      <c r="G26" s="454"/>
      <c r="H26" s="455"/>
      <c r="I26" s="59" t="s">
        <v>138</v>
      </c>
      <c r="J26" s="58"/>
      <c r="K26" s="50"/>
      <c r="L26" s="50"/>
      <c r="M26" s="60"/>
      <c r="N26" s="61"/>
    </row>
    <row r="27" spans="1:14" s="10" customFormat="1" ht="12" x14ac:dyDescent="0.2">
      <c r="A27" s="58" t="s">
        <v>149</v>
      </c>
      <c r="B27" s="453" t="s">
        <v>150</v>
      </c>
      <c r="C27" s="454"/>
      <c r="D27" s="454"/>
      <c r="E27" s="454"/>
      <c r="F27" s="454"/>
      <c r="G27" s="454"/>
      <c r="H27" s="455"/>
      <c r="I27" s="59" t="s">
        <v>138</v>
      </c>
      <c r="J27" s="58"/>
      <c r="K27" s="50"/>
      <c r="L27" s="50"/>
      <c r="M27" s="60"/>
      <c r="N27" s="61"/>
    </row>
    <row r="28" spans="1:14" s="10" customFormat="1" ht="12" x14ac:dyDescent="0.2">
      <c r="A28" s="58" t="s">
        <v>151</v>
      </c>
      <c r="B28" s="453" t="s">
        <v>152</v>
      </c>
      <c r="C28" s="454"/>
      <c r="D28" s="454"/>
      <c r="E28" s="454"/>
      <c r="F28" s="454"/>
      <c r="G28" s="454"/>
      <c r="H28" s="455"/>
      <c r="I28" s="59" t="s">
        <v>138</v>
      </c>
      <c r="J28" s="58"/>
      <c r="K28" s="50"/>
      <c r="L28" s="50"/>
      <c r="M28" s="60"/>
      <c r="N28" s="61"/>
    </row>
    <row r="29" spans="1:14" s="10" customFormat="1" ht="12" x14ac:dyDescent="0.2">
      <c r="A29" s="58" t="s">
        <v>153</v>
      </c>
      <c r="B29" s="453" t="s">
        <v>154</v>
      </c>
      <c r="C29" s="454"/>
      <c r="D29" s="454"/>
      <c r="E29" s="454"/>
      <c r="F29" s="454"/>
      <c r="G29" s="454"/>
      <c r="H29" s="455"/>
      <c r="I29" s="59" t="s">
        <v>138</v>
      </c>
      <c r="J29" s="58"/>
      <c r="K29" s="50"/>
      <c r="L29" s="50"/>
      <c r="M29" s="60"/>
      <c r="N29" s="61"/>
    </row>
    <row r="30" spans="1:14" s="10" customFormat="1" ht="12" x14ac:dyDescent="0.2">
      <c r="A30" s="58" t="s">
        <v>155</v>
      </c>
      <c r="B30" s="453" t="s">
        <v>156</v>
      </c>
      <c r="C30" s="454"/>
      <c r="D30" s="454"/>
      <c r="E30" s="454"/>
      <c r="F30" s="454"/>
      <c r="G30" s="454"/>
      <c r="H30" s="455"/>
      <c r="I30" s="59" t="s">
        <v>138</v>
      </c>
      <c r="J30" s="58"/>
      <c r="K30" s="50"/>
      <c r="L30" s="50"/>
      <c r="M30" s="60"/>
      <c r="N30" s="61"/>
    </row>
    <row r="31" spans="1:14" s="10" customFormat="1" ht="12" x14ac:dyDescent="0.2">
      <c r="A31" s="58" t="s">
        <v>157</v>
      </c>
      <c r="B31" s="453" t="s">
        <v>158</v>
      </c>
      <c r="C31" s="454"/>
      <c r="D31" s="454"/>
      <c r="E31" s="454"/>
      <c r="F31" s="454"/>
      <c r="G31" s="454"/>
      <c r="H31" s="455"/>
      <c r="I31" s="59" t="s">
        <v>138</v>
      </c>
      <c r="J31" s="58"/>
      <c r="K31" s="50"/>
      <c r="L31" s="50"/>
      <c r="M31" s="60"/>
      <c r="N31" s="61"/>
    </row>
    <row r="32" spans="1:14" s="10" customFormat="1" ht="24" customHeight="1" x14ac:dyDescent="0.2">
      <c r="A32" s="58" t="s">
        <v>159</v>
      </c>
      <c r="B32" s="456" t="s">
        <v>160</v>
      </c>
      <c r="C32" s="457"/>
      <c r="D32" s="457"/>
      <c r="E32" s="457"/>
      <c r="F32" s="457"/>
      <c r="G32" s="457"/>
      <c r="H32" s="458"/>
      <c r="I32" s="59" t="s">
        <v>138</v>
      </c>
      <c r="J32" s="58"/>
      <c r="K32" s="50"/>
      <c r="L32" s="50"/>
      <c r="M32" s="60"/>
      <c r="N32" s="61"/>
    </row>
    <row r="33" spans="1:14" s="10" customFormat="1" ht="12" x14ac:dyDescent="0.2">
      <c r="A33" s="58" t="s">
        <v>161</v>
      </c>
      <c r="B33" s="459" t="s">
        <v>162</v>
      </c>
      <c r="C33" s="460"/>
      <c r="D33" s="460"/>
      <c r="E33" s="460"/>
      <c r="F33" s="460"/>
      <c r="G33" s="460"/>
      <c r="H33" s="461"/>
      <c r="I33" s="59" t="s">
        <v>138</v>
      </c>
      <c r="J33" s="58"/>
      <c r="K33" s="50"/>
      <c r="L33" s="50"/>
      <c r="M33" s="60"/>
      <c r="N33" s="61"/>
    </row>
    <row r="34" spans="1:14" s="10" customFormat="1" ht="12" x14ac:dyDescent="0.2">
      <c r="A34" s="58" t="s">
        <v>163</v>
      </c>
      <c r="B34" s="459" t="s">
        <v>164</v>
      </c>
      <c r="C34" s="460"/>
      <c r="D34" s="460"/>
      <c r="E34" s="460"/>
      <c r="F34" s="460"/>
      <c r="G34" s="460"/>
      <c r="H34" s="461"/>
      <c r="I34" s="59" t="s">
        <v>138</v>
      </c>
      <c r="J34" s="58"/>
      <c r="K34" s="50"/>
      <c r="L34" s="50"/>
      <c r="M34" s="60"/>
      <c r="N34" s="61"/>
    </row>
    <row r="35" spans="1:14" s="10" customFormat="1" ht="12.75" thickBot="1" x14ac:dyDescent="0.25">
      <c r="A35" s="58" t="s">
        <v>165</v>
      </c>
      <c r="B35" s="462" t="s">
        <v>166</v>
      </c>
      <c r="C35" s="463"/>
      <c r="D35" s="463"/>
      <c r="E35" s="463"/>
      <c r="F35" s="463"/>
      <c r="G35" s="463"/>
      <c r="H35" s="464"/>
      <c r="I35" s="59" t="s">
        <v>138</v>
      </c>
      <c r="J35" s="58"/>
      <c r="K35" s="50"/>
      <c r="L35" s="50"/>
      <c r="M35" s="60"/>
      <c r="N35" s="61"/>
    </row>
    <row r="36" spans="1:14" s="10" customFormat="1" ht="24" customHeight="1" x14ac:dyDescent="0.2">
      <c r="A36" s="58" t="s">
        <v>167</v>
      </c>
      <c r="B36" s="465" t="s">
        <v>168</v>
      </c>
      <c r="C36" s="466"/>
      <c r="D36" s="466"/>
      <c r="E36" s="466"/>
      <c r="F36" s="466"/>
      <c r="G36" s="466"/>
      <c r="H36" s="467"/>
      <c r="I36" s="59" t="s">
        <v>138</v>
      </c>
      <c r="J36" s="58"/>
      <c r="K36" s="50"/>
      <c r="L36" s="50"/>
      <c r="M36" s="60"/>
      <c r="N36" s="61"/>
    </row>
    <row r="37" spans="1:14" s="10" customFormat="1" ht="12" x14ac:dyDescent="0.2">
      <c r="A37" s="58" t="s">
        <v>169</v>
      </c>
      <c r="B37" s="453" t="s">
        <v>140</v>
      </c>
      <c r="C37" s="454"/>
      <c r="D37" s="454"/>
      <c r="E37" s="454"/>
      <c r="F37" s="454"/>
      <c r="G37" s="454"/>
      <c r="H37" s="455"/>
      <c r="I37" s="59" t="s">
        <v>138</v>
      </c>
      <c r="J37" s="58"/>
      <c r="K37" s="50"/>
      <c r="L37" s="50"/>
      <c r="M37" s="60"/>
      <c r="N37" s="61"/>
    </row>
    <row r="38" spans="1:14" s="10" customFormat="1" ht="24" customHeight="1" x14ac:dyDescent="0.2">
      <c r="A38" s="58" t="s">
        <v>170</v>
      </c>
      <c r="B38" s="468" t="s">
        <v>142</v>
      </c>
      <c r="C38" s="469"/>
      <c r="D38" s="469"/>
      <c r="E38" s="469"/>
      <c r="F38" s="469"/>
      <c r="G38" s="469"/>
      <c r="H38" s="470"/>
      <c r="I38" s="59" t="s">
        <v>138</v>
      </c>
      <c r="J38" s="58"/>
      <c r="K38" s="50"/>
      <c r="L38" s="50"/>
      <c r="M38" s="60"/>
      <c r="N38" s="61"/>
    </row>
    <row r="39" spans="1:14" s="10" customFormat="1" ht="24" customHeight="1" x14ac:dyDescent="0.2">
      <c r="A39" s="58" t="s">
        <v>171</v>
      </c>
      <c r="B39" s="468" t="s">
        <v>144</v>
      </c>
      <c r="C39" s="469"/>
      <c r="D39" s="469"/>
      <c r="E39" s="469"/>
      <c r="F39" s="469"/>
      <c r="G39" s="469"/>
      <c r="H39" s="470"/>
      <c r="I39" s="59" t="s">
        <v>138</v>
      </c>
      <c r="J39" s="58"/>
      <c r="K39" s="50"/>
      <c r="L39" s="50"/>
      <c r="M39" s="60"/>
      <c r="N39" s="61"/>
    </row>
    <row r="40" spans="1:14" s="10" customFormat="1" ht="24" customHeight="1" x14ac:dyDescent="0.2">
      <c r="A40" s="58" t="s">
        <v>172</v>
      </c>
      <c r="B40" s="468" t="s">
        <v>146</v>
      </c>
      <c r="C40" s="469"/>
      <c r="D40" s="469"/>
      <c r="E40" s="469"/>
      <c r="F40" s="469"/>
      <c r="G40" s="469"/>
      <c r="H40" s="470"/>
      <c r="I40" s="59" t="s">
        <v>138</v>
      </c>
      <c r="J40" s="58"/>
      <c r="K40" s="50"/>
      <c r="L40" s="50"/>
      <c r="M40" s="60"/>
      <c r="N40" s="61"/>
    </row>
    <row r="41" spans="1:14" s="10" customFormat="1" ht="12" x14ac:dyDescent="0.2">
      <c r="A41" s="58" t="s">
        <v>173</v>
      </c>
      <c r="B41" s="453" t="s">
        <v>148</v>
      </c>
      <c r="C41" s="454"/>
      <c r="D41" s="454"/>
      <c r="E41" s="454"/>
      <c r="F41" s="454"/>
      <c r="G41" s="454"/>
      <c r="H41" s="455"/>
      <c r="I41" s="59" t="s">
        <v>138</v>
      </c>
      <c r="J41" s="58"/>
      <c r="K41" s="50"/>
      <c r="L41" s="50"/>
      <c r="M41" s="60"/>
      <c r="N41" s="61"/>
    </row>
    <row r="42" spans="1:14" s="10" customFormat="1" ht="12" x14ac:dyDescent="0.2">
      <c r="A42" s="58" t="s">
        <v>174</v>
      </c>
      <c r="B42" s="453" t="s">
        <v>150</v>
      </c>
      <c r="C42" s="454"/>
      <c r="D42" s="454"/>
      <c r="E42" s="454"/>
      <c r="F42" s="454"/>
      <c r="G42" s="454"/>
      <c r="H42" s="455"/>
      <c r="I42" s="59" t="s">
        <v>138</v>
      </c>
      <c r="J42" s="58"/>
      <c r="K42" s="50"/>
      <c r="L42" s="50"/>
      <c r="M42" s="60"/>
      <c r="N42" s="61"/>
    </row>
    <row r="43" spans="1:14" s="10" customFormat="1" ht="12" x14ac:dyDescent="0.2">
      <c r="A43" s="58" t="s">
        <v>175</v>
      </c>
      <c r="B43" s="453" t="s">
        <v>152</v>
      </c>
      <c r="C43" s="454"/>
      <c r="D43" s="454"/>
      <c r="E43" s="454"/>
      <c r="F43" s="454"/>
      <c r="G43" s="454"/>
      <c r="H43" s="455"/>
      <c r="I43" s="59" t="s">
        <v>138</v>
      </c>
      <c r="J43" s="58"/>
      <c r="K43" s="50"/>
      <c r="L43" s="50"/>
      <c r="M43" s="60"/>
      <c r="N43" s="61"/>
    </row>
    <row r="44" spans="1:14" s="10" customFormat="1" ht="12" x14ac:dyDescent="0.2">
      <c r="A44" s="58" t="s">
        <v>176</v>
      </c>
      <c r="B44" s="453" t="s">
        <v>154</v>
      </c>
      <c r="C44" s="454"/>
      <c r="D44" s="454"/>
      <c r="E44" s="454"/>
      <c r="F44" s="454"/>
      <c r="G44" s="454"/>
      <c r="H44" s="455"/>
      <c r="I44" s="59" t="s">
        <v>138</v>
      </c>
      <c r="J44" s="58"/>
      <c r="K44" s="50"/>
      <c r="L44" s="50"/>
      <c r="M44" s="60"/>
      <c r="N44" s="61"/>
    </row>
    <row r="45" spans="1:14" s="10" customFormat="1" ht="12" x14ac:dyDescent="0.2">
      <c r="A45" s="58" t="s">
        <v>177</v>
      </c>
      <c r="B45" s="453" t="s">
        <v>156</v>
      </c>
      <c r="C45" s="454"/>
      <c r="D45" s="454"/>
      <c r="E45" s="454"/>
      <c r="F45" s="454"/>
      <c r="G45" s="454"/>
      <c r="H45" s="455"/>
      <c r="I45" s="59" t="s">
        <v>138</v>
      </c>
      <c r="J45" s="58"/>
      <c r="K45" s="50"/>
      <c r="L45" s="50"/>
      <c r="M45" s="60"/>
      <c r="N45" s="61"/>
    </row>
    <row r="46" spans="1:14" s="10" customFormat="1" ht="12" x14ac:dyDescent="0.2">
      <c r="A46" s="58" t="s">
        <v>178</v>
      </c>
      <c r="B46" s="453" t="s">
        <v>158</v>
      </c>
      <c r="C46" s="454"/>
      <c r="D46" s="454"/>
      <c r="E46" s="454"/>
      <c r="F46" s="454"/>
      <c r="G46" s="454"/>
      <c r="H46" s="455"/>
      <c r="I46" s="59" t="s">
        <v>138</v>
      </c>
      <c r="J46" s="58"/>
      <c r="K46" s="50"/>
      <c r="L46" s="50"/>
      <c r="M46" s="60"/>
      <c r="N46" s="61"/>
    </row>
    <row r="47" spans="1:14" s="10" customFormat="1" ht="24" customHeight="1" x14ac:dyDescent="0.2">
      <c r="A47" s="58" t="s">
        <v>179</v>
      </c>
      <c r="B47" s="456" t="s">
        <v>160</v>
      </c>
      <c r="C47" s="457"/>
      <c r="D47" s="457"/>
      <c r="E47" s="457"/>
      <c r="F47" s="457"/>
      <c r="G47" s="457"/>
      <c r="H47" s="458"/>
      <c r="I47" s="59" t="s">
        <v>138</v>
      </c>
      <c r="J47" s="58"/>
      <c r="K47" s="50"/>
      <c r="L47" s="50"/>
      <c r="M47" s="60"/>
      <c r="N47" s="61"/>
    </row>
    <row r="48" spans="1:14" s="10" customFormat="1" ht="12" x14ac:dyDescent="0.2">
      <c r="A48" s="58" t="s">
        <v>180</v>
      </c>
      <c r="B48" s="459" t="s">
        <v>162</v>
      </c>
      <c r="C48" s="460"/>
      <c r="D48" s="460"/>
      <c r="E48" s="460"/>
      <c r="F48" s="460"/>
      <c r="G48" s="460"/>
      <c r="H48" s="461"/>
      <c r="I48" s="59" t="s">
        <v>138</v>
      </c>
      <c r="J48" s="58"/>
      <c r="K48" s="50"/>
      <c r="L48" s="50"/>
      <c r="M48" s="60"/>
      <c r="N48" s="61"/>
    </row>
    <row r="49" spans="1:14" s="10" customFormat="1" ht="12" x14ac:dyDescent="0.2">
      <c r="A49" s="58" t="s">
        <v>181</v>
      </c>
      <c r="B49" s="459" t="s">
        <v>164</v>
      </c>
      <c r="C49" s="460"/>
      <c r="D49" s="460"/>
      <c r="E49" s="460"/>
      <c r="F49" s="460"/>
      <c r="G49" s="460"/>
      <c r="H49" s="461"/>
      <c r="I49" s="59" t="s">
        <v>138</v>
      </c>
      <c r="J49" s="58"/>
      <c r="K49" s="50"/>
      <c r="L49" s="50"/>
      <c r="M49" s="60"/>
      <c r="N49" s="61"/>
    </row>
    <row r="50" spans="1:14" s="10" customFormat="1" ht="12" x14ac:dyDescent="0.2">
      <c r="A50" s="58" t="s">
        <v>182</v>
      </c>
      <c r="B50" s="453" t="s">
        <v>166</v>
      </c>
      <c r="C50" s="454"/>
      <c r="D50" s="454"/>
      <c r="E50" s="454"/>
      <c r="F50" s="454"/>
      <c r="G50" s="454"/>
      <c r="H50" s="455"/>
      <c r="I50" s="59" t="s">
        <v>138</v>
      </c>
      <c r="J50" s="58"/>
      <c r="K50" s="50"/>
      <c r="L50" s="50"/>
      <c r="M50" s="60"/>
      <c r="N50" s="61"/>
    </row>
    <row r="51" spans="1:14" s="10" customFormat="1" ht="12" x14ac:dyDescent="0.2">
      <c r="A51" s="58" t="s">
        <v>183</v>
      </c>
      <c r="B51" s="453" t="s">
        <v>184</v>
      </c>
      <c r="C51" s="454"/>
      <c r="D51" s="454"/>
      <c r="E51" s="454"/>
      <c r="F51" s="454"/>
      <c r="G51" s="454"/>
      <c r="H51" s="455"/>
      <c r="I51" s="59" t="s">
        <v>138</v>
      </c>
      <c r="J51" s="58"/>
      <c r="K51" s="50"/>
      <c r="L51" s="50"/>
      <c r="M51" s="60"/>
      <c r="N51" s="61"/>
    </row>
    <row r="52" spans="1:14" s="10" customFormat="1" ht="12" x14ac:dyDescent="0.2">
      <c r="A52" s="58" t="s">
        <v>170</v>
      </c>
      <c r="B52" s="459" t="s">
        <v>185</v>
      </c>
      <c r="C52" s="460"/>
      <c r="D52" s="460"/>
      <c r="E52" s="460"/>
      <c r="F52" s="460"/>
      <c r="G52" s="460"/>
      <c r="H52" s="461"/>
      <c r="I52" s="59" t="s">
        <v>138</v>
      </c>
      <c r="J52" s="58"/>
      <c r="K52" s="50"/>
      <c r="L52" s="50"/>
      <c r="M52" s="60"/>
      <c r="N52" s="61"/>
    </row>
    <row r="53" spans="1:14" s="10" customFormat="1" ht="12" x14ac:dyDescent="0.2">
      <c r="A53" s="58" t="s">
        <v>171</v>
      </c>
      <c r="B53" s="459" t="s">
        <v>186</v>
      </c>
      <c r="C53" s="460"/>
      <c r="D53" s="460"/>
      <c r="E53" s="460"/>
      <c r="F53" s="460"/>
      <c r="G53" s="460"/>
      <c r="H53" s="461"/>
      <c r="I53" s="59" t="s">
        <v>138</v>
      </c>
      <c r="J53" s="58"/>
      <c r="K53" s="50"/>
      <c r="L53" s="50"/>
      <c r="M53" s="60"/>
      <c r="N53" s="61"/>
    </row>
    <row r="54" spans="1:14" s="10" customFormat="1" ht="12" x14ac:dyDescent="0.2">
      <c r="A54" s="58" t="s">
        <v>187</v>
      </c>
      <c r="B54" s="471" t="s">
        <v>188</v>
      </c>
      <c r="C54" s="472"/>
      <c r="D54" s="472"/>
      <c r="E54" s="472"/>
      <c r="F54" s="472"/>
      <c r="G54" s="472"/>
      <c r="H54" s="473"/>
      <c r="I54" s="59" t="s">
        <v>138</v>
      </c>
      <c r="J54" s="58"/>
      <c r="K54" s="50"/>
      <c r="L54" s="50"/>
      <c r="M54" s="60"/>
      <c r="N54" s="61"/>
    </row>
    <row r="55" spans="1:14" s="10" customFormat="1" ht="12" customHeight="1" x14ac:dyDescent="0.2">
      <c r="A55" s="58" t="s">
        <v>189</v>
      </c>
      <c r="B55" s="474" t="s">
        <v>190</v>
      </c>
      <c r="C55" s="475"/>
      <c r="D55" s="475"/>
      <c r="E55" s="475"/>
      <c r="F55" s="475"/>
      <c r="G55" s="475"/>
      <c r="H55" s="476"/>
      <c r="I55" s="59" t="s">
        <v>138</v>
      </c>
      <c r="J55" s="58"/>
      <c r="K55" s="50"/>
      <c r="L55" s="50"/>
      <c r="M55" s="60"/>
      <c r="N55" s="61"/>
    </row>
    <row r="56" spans="1:14" s="10" customFormat="1" ht="12" x14ac:dyDescent="0.2">
      <c r="A56" s="58" t="s">
        <v>191</v>
      </c>
      <c r="B56" s="474" t="s">
        <v>192</v>
      </c>
      <c r="C56" s="475"/>
      <c r="D56" s="475"/>
      <c r="E56" s="475"/>
      <c r="F56" s="475"/>
      <c r="G56" s="475"/>
      <c r="H56" s="476"/>
      <c r="I56" s="59" t="s">
        <v>138</v>
      </c>
      <c r="J56" s="58"/>
      <c r="K56" s="50"/>
      <c r="L56" s="50"/>
      <c r="M56" s="60"/>
      <c r="N56" s="61"/>
    </row>
    <row r="57" spans="1:14" s="10" customFormat="1" ht="12" x14ac:dyDescent="0.2">
      <c r="A57" s="58" t="s">
        <v>193</v>
      </c>
      <c r="B57" s="471" t="s">
        <v>194</v>
      </c>
      <c r="C57" s="472"/>
      <c r="D57" s="472"/>
      <c r="E57" s="472"/>
      <c r="F57" s="472"/>
      <c r="G57" s="472"/>
      <c r="H57" s="473"/>
      <c r="I57" s="59" t="s">
        <v>138</v>
      </c>
      <c r="J57" s="58"/>
      <c r="K57" s="50"/>
      <c r="L57" s="50"/>
      <c r="M57" s="60"/>
      <c r="N57" s="61"/>
    </row>
    <row r="58" spans="1:14" s="10" customFormat="1" ht="12" x14ac:dyDescent="0.2">
      <c r="A58" s="58" t="s">
        <v>172</v>
      </c>
      <c r="B58" s="459" t="s">
        <v>195</v>
      </c>
      <c r="C58" s="460"/>
      <c r="D58" s="460"/>
      <c r="E58" s="460"/>
      <c r="F58" s="460"/>
      <c r="G58" s="460"/>
      <c r="H58" s="461"/>
      <c r="I58" s="59" t="s">
        <v>138</v>
      </c>
      <c r="J58" s="58"/>
      <c r="K58" s="50"/>
      <c r="L58" s="50"/>
      <c r="M58" s="60"/>
      <c r="N58" s="61"/>
    </row>
    <row r="59" spans="1:14" s="10" customFormat="1" ht="12" x14ac:dyDescent="0.2">
      <c r="A59" s="58" t="s">
        <v>196</v>
      </c>
      <c r="B59" s="459" t="s">
        <v>197</v>
      </c>
      <c r="C59" s="460"/>
      <c r="D59" s="460"/>
      <c r="E59" s="460"/>
      <c r="F59" s="460"/>
      <c r="G59" s="460"/>
      <c r="H59" s="461"/>
      <c r="I59" s="59" t="s">
        <v>138</v>
      </c>
      <c r="J59" s="58"/>
      <c r="K59" s="50"/>
      <c r="L59" s="50"/>
      <c r="M59" s="60"/>
      <c r="N59" s="61"/>
    </row>
    <row r="60" spans="1:14" s="10" customFormat="1" ht="12" x14ac:dyDescent="0.2">
      <c r="A60" s="58" t="s">
        <v>198</v>
      </c>
      <c r="B60" s="453" t="s">
        <v>199</v>
      </c>
      <c r="C60" s="454"/>
      <c r="D60" s="454"/>
      <c r="E60" s="454"/>
      <c r="F60" s="454"/>
      <c r="G60" s="454"/>
      <c r="H60" s="455"/>
      <c r="I60" s="59" t="s">
        <v>138</v>
      </c>
      <c r="J60" s="58"/>
      <c r="K60" s="50"/>
      <c r="L60" s="50"/>
      <c r="M60" s="60"/>
      <c r="N60" s="61"/>
    </row>
    <row r="61" spans="1:14" s="10" customFormat="1" ht="24" customHeight="1" x14ac:dyDescent="0.2">
      <c r="A61" s="58" t="s">
        <v>200</v>
      </c>
      <c r="B61" s="468" t="s">
        <v>201</v>
      </c>
      <c r="C61" s="469"/>
      <c r="D61" s="469"/>
      <c r="E61" s="469"/>
      <c r="F61" s="469"/>
      <c r="G61" s="469"/>
      <c r="H61" s="470"/>
      <c r="I61" s="59" t="s">
        <v>138</v>
      </c>
      <c r="J61" s="58"/>
      <c r="K61" s="50"/>
      <c r="L61" s="50"/>
      <c r="M61" s="60"/>
      <c r="N61" s="61"/>
    </row>
    <row r="62" spans="1:14" s="10" customFormat="1" ht="24" customHeight="1" x14ac:dyDescent="0.2">
      <c r="A62" s="58" t="s">
        <v>202</v>
      </c>
      <c r="B62" s="468" t="s">
        <v>203</v>
      </c>
      <c r="C62" s="469"/>
      <c r="D62" s="469"/>
      <c r="E62" s="469"/>
      <c r="F62" s="469"/>
      <c r="G62" s="469"/>
      <c r="H62" s="470"/>
      <c r="I62" s="59" t="s">
        <v>138</v>
      </c>
      <c r="J62" s="58"/>
      <c r="K62" s="50"/>
      <c r="L62" s="50"/>
      <c r="M62" s="60"/>
      <c r="N62" s="61"/>
    </row>
    <row r="63" spans="1:14" s="10" customFormat="1" ht="12" x14ac:dyDescent="0.2">
      <c r="A63" s="58" t="s">
        <v>204</v>
      </c>
      <c r="B63" s="459" t="s">
        <v>205</v>
      </c>
      <c r="C63" s="460"/>
      <c r="D63" s="460"/>
      <c r="E63" s="460"/>
      <c r="F63" s="460"/>
      <c r="G63" s="460"/>
      <c r="H63" s="461"/>
      <c r="I63" s="59" t="s">
        <v>138</v>
      </c>
      <c r="J63" s="58"/>
      <c r="K63" s="50"/>
      <c r="L63" s="50"/>
      <c r="M63" s="60"/>
      <c r="N63" s="61"/>
    </row>
    <row r="64" spans="1:14" s="10" customFormat="1" ht="12" x14ac:dyDescent="0.2">
      <c r="A64" s="58" t="s">
        <v>206</v>
      </c>
      <c r="B64" s="459" t="s">
        <v>207</v>
      </c>
      <c r="C64" s="460"/>
      <c r="D64" s="460"/>
      <c r="E64" s="460"/>
      <c r="F64" s="460"/>
      <c r="G64" s="460"/>
      <c r="H64" s="461"/>
      <c r="I64" s="59" t="s">
        <v>138</v>
      </c>
      <c r="J64" s="58"/>
      <c r="K64" s="50"/>
      <c r="L64" s="50"/>
      <c r="M64" s="60"/>
      <c r="N64" s="61"/>
    </row>
    <row r="65" spans="1:14" s="10" customFormat="1" ht="12" x14ac:dyDescent="0.2">
      <c r="A65" s="58" t="s">
        <v>208</v>
      </c>
      <c r="B65" s="459" t="s">
        <v>209</v>
      </c>
      <c r="C65" s="460"/>
      <c r="D65" s="460"/>
      <c r="E65" s="460"/>
      <c r="F65" s="460"/>
      <c r="G65" s="460"/>
      <c r="H65" s="461"/>
      <c r="I65" s="59" t="s">
        <v>138</v>
      </c>
      <c r="J65" s="58"/>
      <c r="K65" s="50"/>
      <c r="L65" s="50"/>
      <c r="M65" s="60"/>
      <c r="N65" s="61"/>
    </row>
    <row r="66" spans="1:14" s="10" customFormat="1" ht="12" x14ac:dyDescent="0.2">
      <c r="A66" s="58" t="s">
        <v>210</v>
      </c>
      <c r="B66" s="453" t="s">
        <v>211</v>
      </c>
      <c r="C66" s="454"/>
      <c r="D66" s="454"/>
      <c r="E66" s="454"/>
      <c r="F66" s="454"/>
      <c r="G66" s="454"/>
      <c r="H66" s="455"/>
      <c r="I66" s="59" t="s">
        <v>138</v>
      </c>
      <c r="J66" s="58"/>
      <c r="K66" s="50"/>
      <c r="L66" s="50"/>
      <c r="M66" s="60"/>
      <c r="N66" s="61"/>
    </row>
    <row r="67" spans="1:14" s="10" customFormat="1" ht="12" x14ac:dyDescent="0.2">
      <c r="A67" s="58" t="s">
        <v>212</v>
      </c>
      <c r="B67" s="453" t="s">
        <v>213</v>
      </c>
      <c r="C67" s="454"/>
      <c r="D67" s="454"/>
      <c r="E67" s="454"/>
      <c r="F67" s="454"/>
      <c r="G67" s="454"/>
      <c r="H67" s="455"/>
      <c r="I67" s="59" t="s">
        <v>138</v>
      </c>
      <c r="J67" s="58"/>
      <c r="K67" s="50"/>
      <c r="L67" s="50"/>
      <c r="M67" s="60"/>
      <c r="N67" s="61"/>
    </row>
    <row r="68" spans="1:14" s="10" customFormat="1" ht="12" x14ac:dyDescent="0.2">
      <c r="A68" s="58" t="s">
        <v>214</v>
      </c>
      <c r="B68" s="453" t="s">
        <v>215</v>
      </c>
      <c r="C68" s="454"/>
      <c r="D68" s="454"/>
      <c r="E68" s="454"/>
      <c r="F68" s="454"/>
      <c r="G68" s="454"/>
      <c r="H68" s="455"/>
      <c r="I68" s="59" t="s">
        <v>138</v>
      </c>
      <c r="J68" s="58"/>
      <c r="K68" s="50"/>
      <c r="L68" s="50"/>
      <c r="M68" s="60"/>
      <c r="N68" s="61"/>
    </row>
    <row r="69" spans="1:14" s="10" customFormat="1" ht="12" x14ac:dyDescent="0.2">
      <c r="A69" s="58" t="s">
        <v>216</v>
      </c>
      <c r="B69" s="471" t="s">
        <v>217</v>
      </c>
      <c r="C69" s="472"/>
      <c r="D69" s="472"/>
      <c r="E69" s="472"/>
      <c r="F69" s="472"/>
      <c r="G69" s="472"/>
      <c r="H69" s="473"/>
      <c r="I69" s="59" t="s">
        <v>138</v>
      </c>
      <c r="J69" s="58"/>
      <c r="K69" s="50"/>
      <c r="L69" s="50"/>
      <c r="M69" s="60"/>
      <c r="N69" s="61"/>
    </row>
    <row r="70" spans="1:14" s="10" customFormat="1" ht="12" x14ac:dyDescent="0.2">
      <c r="A70" s="58" t="s">
        <v>218</v>
      </c>
      <c r="B70" s="471" t="s">
        <v>219</v>
      </c>
      <c r="C70" s="472"/>
      <c r="D70" s="472"/>
      <c r="E70" s="472"/>
      <c r="F70" s="472"/>
      <c r="G70" s="472"/>
      <c r="H70" s="473"/>
      <c r="I70" s="59" t="s">
        <v>138</v>
      </c>
      <c r="J70" s="58"/>
      <c r="K70" s="50"/>
      <c r="L70" s="50"/>
      <c r="M70" s="60"/>
      <c r="N70" s="61"/>
    </row>
    <row r="71" spans="1:14" s="10" customFormat="1" ht="12" x14ac:dyDescent="0.2">
      <c r="A71" s="58" t="s">
        <v>220</v>
      </c>
      <c r="B71" s="453" t="s">
        <v>221</v>
      </c>
      <c r="C71" s="454"/>
      <c r="D71" s="454"/>
      <c r="E71" s="454"/>
      <c r="F71" s="454"/>
      <c r="G71" s="454"/>
      <c r="H71" s="455"/>
      <c r="I71" s="59" t="s">
        <v>138</v>
      </c>
      <c r="J71" s="58"/>
      <c r="K71" s="50"/>
      <c r="L71" s="50"/>
      <c r="M71" s="60"/>
      <c r="N71" s="61"/>
    </row>
    <row r="72" spans="1:14" s="10" customFormat="1" ht="12" x14ac:dyDescent="0.2">
      <c r="A72" s="58" t="s">
        <v>222</v>
      </c>
      <c r="B72" s="459" t="s">
        <v>223</v>
      </c>
      <c r="C72" s="460"/>
      <c r="D72" s="460"/>
      <c r="E72" s="460"/>
      <c r="F72" s="460"/>
      <c r="G72" s="460"/>
      <c r="H72" s="461"/>
      <c r="I72" s="59" t="s">
        <v>138</v>
      </c>
      <c r="J72" s="58"/>
      <c r="K72" s="50"/>
      <c r="L72" s="50"/>
      <c r="M72" s="60"/>
      <c r="N72" s="61"/>
    </row>
    <row r="73" spans="1:14" s="10" customFormat="1" ht="12" x14ac:dyDescent="0.2">
      <c r="A73" s="58" t="s">
        <v>224</v>
      </c>
      <c r="B73" s="459" t="s">
        <v>225</v>
      </c>
      <c r="C73" s="460"/>
      <c r="D73" s="460"/>
      <c r="E73" s="460"/>
      <c r="F73" s="460"/>
      <c r="G73" s="460"/>
      <c r="H73" s="461"/>
      <c r="I73" s="59" t="s">
        <v>138</v>
      </c>
      <c r="J73" s="58"/>
      <c r="K73" s="50"/>
      <c r="L73" s="50"/>
      <c r="M73" s="60"/>
      <c r="N73" s="61"/>
    </row>
    <row r="74" spans="1:14" s="10" customFormat="1" ht="12.75" thickBot="1" x14ac:dyDescent="0.25">
      <c r="A74" s="62" t="s">
        <v>226</v>
      </c>
      <c r="B74" s="477" t="s">
        <v>227</v>
      </c>
      <c r="C74" s="478"/>
      <c r="D74" s="478"/>
      <c r="E74" s="478"/>
      <c r="F74" s="478"/>
      <c r="G74" s="478"/>
      <c r="H74" s="479"/>
      <c r="I74" s="63" t="s">
        <v>138</v>
      </c>
      <c r="J74" s="62"/>
      <c r="K74" s="64"/>
      <c r="L74" s="64"/>
      <c r="M74" s="65"/>
      <c r="N74" s="66"/>
    </row>
    <row r="75" spans="1:14" s="10" customFormat="1" ht="12" x14ac:dyDescent="0.2">
      <c r="A75" s="49" t="s">
        <v>228</v>
      </c>
      <c r="B75" s="480" t="s">
        <v>229</v>
      </c>
      <c r="C75" s="481"/>
      <c r="D75" s="481"/>
      <c r="E75" s="481"/>
      <c r="F75" s="481"/>
      <c r="G75" s="481"/>
      <c r="H75" s="482"/>
      <c r="I75" s="51" t="s">
        <v>138</v>
      </c>
      <c r="J75" s="49"/>
      <c r="K75" s="67"/>
      <c r="L75" s="67"/>
      <c r="M75" s="68"/>
      <c r="N75" s="69"/>
    </row>
    <row r="76" spans="1:14" s="10" customFormat="1" ht="12" x14ac:dyDescent="0.2">
      <c r="A76" s="58" t="s">
        <v>230</v>
      </c>
      <c r="B76" s="459" t="s">
        <v>231</v>
      </c>
      <c r="C76" s="460"/>
      <c r="D76" s="460"/>
      <c r="E76" s="460"/>
      <c r="F76" s="460"/>
      <c r="G76" s="460"/>
      <c r="H76" s="461"/>
      <c r="I76" s="59" t="s">
        <v>138</v>
      </c>
      <c r="J76" s="58"/>
      <c r="K76" s="50"/>
      <c r="L76" s="50"/>
      <c r="M76" s="60"/>
      <c r="N76" s="61"/>
    </row>
    <row r="77" spans="1:14" s="10" customFormat="1" ht="12" x14ac:dyDescent="0.2">
      <c r="A77" s="58" t="s">
        <v>232</v>
      </c>
      <c r="B77" s="459" t="s">
        <v>233</v>
      </c>
      <c r="C77" s="460"/>
      <c r="D77" s="460"/>
      <c r="E77" s="460"/>
      <c r="F77" s="460"/>
      <c r="G77" s="460"/>
      <c r="H77" s="461"/>
      <c r="I77" s="59" t="s">
        <v>138</v>
      </c>
      <c r="J77" s="58"/>
      <c r="K77" s="50"/>
      <c r="L77" s="50"/>
      <c r="M77" s="60"/>
      <c r="N77" s="61"/>
    </row>
    <row r="78" spans="1:14" s="10" customFormat="1" ht="12.75" thickBot="1" x14ac:dyDescent="0.25">
      <c r="A78" s="62" t="s">
        <v>234</v>
      </c>
      <c r="B78" s="477" t="s">
        <v>235</v>
      </c>
      <c r="C78" s="478"/>
      <c r="D78" s="478"/>
      <c r="E78" s="478"/>
      <c r="F78" s="478"/>
      <c r="G78" s="478"/>
      <c r="H78" s="479"/>
      <c r="I78" s="63" t="s">
        <v>138</v>
      </c>
      <c r="J78" s="62"/>
      <c r="K78" s="64"/>
      <c r="L78" s="64"/>
      <c r="M78" s="65"/>
      <c r="N78" s="66"/>
    </row>
    <row r="79" spans="1:14" s="10" customFormat="1" ht="12" x14ac:dyDescent="0.2">
      <c r="A79" s="49" t="s">
        <v>236</v>
      </c>
      <c r="B79" s="483" t="s">
        <v>237</v>
      </c>
      <c r="C79" s="484"/>
      <c r="D79" s="484"/>
      <c r="E79" s="484"/>
      <c r="F79" s="484"/>
      <c r="G79" s="484"/>
      <c r="H79" s="485"/>
      <c r="I79" s="51" t="s">
        <v>138</v>
      </c>
      <c r="J79" s="49"/>
      <c r="K79" s="67"/>
      <c r="L79" s="67"/>
      <c r="M79" s="68"/>
      <c r="N79" s="69"/>
    </row>
    <row r="80" spans="1:14" s="10" customFormat="1" ht="12" x14ac:dyDescent="0.2">
      <c r="A80" s="58" t="s">
        <v>238</v>
      </c>
      <c r="B80" s="453" t="s">
        <v>140</v>
      </c>
      <c r="C80" s="454"/>
      <c r="D80" s="454"/>
      <c r="E80" s="454"/>
      <c r="F80" s="454"/>
      <c r="G80" s="454"/>
      <c r="H80" s="455"/>
      <c r="I80" s="59" t="s">
        <v>138</v>
      </c>
      <c r="J80" s="58"/>
      <c r="K80" s="50"/>
      <c r="L80" s="50"/>
      <c r="M80" s="60"/>
      <c r="N80" s="61"/>
    </row>
    <row r="81" spans="1:14" s="10" customFormat="1" ht="24" customHeight="1" x14ac:dyDescent="0.2">
      <c r="A81" s="58" t="s">
        <v>239</v>
      </c>
      <c r="B81" s="468" t="s">
        <v>142</v>
      </c>
      <c r="C81" s="469"/>
      <c r="D81" s="469"/>
      <c r="E81" s="469"/>
      <c r="F81" s="469"/>
      <c r="G81" s="469"/>
      <c r="H81" s="470"/>
      <c r="I81" s="59" t="s">
        <v>138</v>
      </c>
      <c r="J81" s="58"/>
      <c r="K81" s="50"/>
      <c r="L81" s="50"/>
      <c r="M81" s="60"/>
      <c r="N81" s="61"/>
    </row>
    <row r="82" spans="1:14" s="10" customFormat="1" ht="24" customHeight="1" x14ac:dyDescent="0.2">
      <c r="A82" s="58" t="s">
        <v>240</v>
      </c>
      <c r="B82" s="468" t="s">
        <v>144</v>
      </c>
      <c r="C82" s="469"/>
      <c r="D82" s="469"/>
      <c r="E82" s="469"/>
      <c r="F82" s="469"/>
      <c r="G82" s="469"/>
      <c r="H82" s="470"/>
      <c r="I82" s="59" t="s">
        <v>138</v>
      </c>
      <c r="J82" s="58"/>
      <c r="K82" s="50"/>
      <c r="L82" s="50"/>
      <c r="M82" s="60"/>
      <c r="N82" s="61"/>
    </row>
    <row r="83" spans="1:14" s="10" customFormat="1" ht="24" customHeight="1" x14ac:dyDescent="0.2">
      <c r="A83" s="58" t="s">
        <v>241</v>
      </c>
      <c r="B83" s="468" t="s">
        <v>146</v>
      </c>
      <c r="C83" s="469"/>
      <c r="D83" s="469"/>
      <c r="E83" s="469"/>
      <c r="F83" s="469"/>
      <c r="G83" s="469"/>
      <c r="H83" s="470"/>
      <c r="I83" s="59" t="s">
        <v>138</v>
      </c>
      <c r="J83" s="58"/>
      <c r="K83" s="50"/>
      <c r="L83" s="50"/>
      <c r="M83" s="60"/>
      <c r="N83" s="61"/>
    </row>
    <row r="84" spans="1:14" s="10" customFormat="1" ht="12" x14ac:dyDescent="0.2">
      <c r="A84" s="58" t="s">
        <v>242</v>
      </c>
      <c r="B84" s="453" t="s">
        <v>148</v>
      </c>
      <c r="C84" s="454"/>
      <c r="D84" s="454"/>
      <c r="E84" s="454"/>
      <c r="F84" s="454"/>
      <c r="G84" s="454"/>
      <c r="H84" s="455"/>
      <c r="I84" s="59" t="s">
        <v>138</v>
      </c>
      <c r="J84" s="58"/>
      <c r="K84" s="50"/>
      <c r="L84" s="50"/>
      <c r="M84" s="60"/>
      <c r="N84" s="61"/>
    </row>
    <row r="85" spans="1:14" s="10" customFormat="1" ht="12" x14ac:dyDescent="0.2">
      <c r="A85" s="58" t="s">
        <v>243</v>
      </c>
      <c r="B85" s="453" t="s">
        <v>150</v>
      </c>
      <c r="C85" s="454"/>
      <c r="D85" s="454"/>
      <c r="E85" s="454"/>
      <c r="F85" s="454"/>
      <c r="G85" s="454"/>
      <c r="H85" s="455"/>
      <c r="I85" s="59" t="s">
        <v>138</v>
      </c>
      <c r="J85" s="58"/>
      <c r="K85" s="50"/>
      <c r="L85" s="50"/>
      <c r="M85" s="60"/>
      <c r="N85" s="61"/>
    </row>
    <row r="86" spans="1:14" s="10" customFormat="1" ht="12" x14ac:dyDescent="0.2">
      <c r="A86" s="58" t="s">
        <v>244</v>
      </c>
      <c r="B86" s="453" t="s">
        <v>152</v>
      </c>
      <c r="C86" s="454"/>
      <c r="D86" s="454"/>
      <c r="E86" s="454"/>
      <c r="F86" s="454"/>
      <c r="G86" s="454"/>
      <c r="H86" s="455"/>
      <c r="I86" s="59" t="s">
        <v>138</v>
      </c>
      <c r="J86" s="58"/>
      <c r="K86" s="50"/>
      <c r="L86" s="50"/>
      <c r="M86" s="60"/>
      <c r="N86" s="61"/>
    </row>
    <row r="87" spans="1:14" s="10" customFormat="1" ht="12" x14ac:dyDescent="0.2">
      <c r="A87" s="58" t="s">
        <v>245</v>
      </c>
      <c r="B87" s="453" t="s">
        <v>154</v>
      </c>
      <c r="C87" s="454"/>
      <c r="D87" s="454"/>
      <c r="E87" s="454"/>
      <c r="F87" s="454"/>
      <c r="G87" s="454"/>
      <c r="H87" s="455"/>
      <c r="I87" s="59" t="s">
        <v>138</v>
      </c>
      <c r="J87" s="58"/>
      <c r="K87" s="50"/>
      <c r="L87" s="50"/>
      <c r="M87" s="60"/>
      <c r="N87" s="61"/>
    </row>
    <row r="88" spans="1:14" s="10" customFormat="1" ht="12" x14ac:dyDescent="0.2">
      <c r="A88" s="58" t="s">
        <v>246</v>
      </c>
      <c r="B88" s="453" t="s">
        <v>156</v>
      </c>
      <c r="C88" s="454"/>
      <c r="D88" s="454"/>
      <c r="E88" s="454"/>
      <c r="F88" s="454"/>
      <c r="G88" s="454"/>
      <c r="H88" s="455"/>
      <c r="I88" s="59" t="s">
        <v>138</v>
      </c>
      <c r="J88" s="58"/>
      <c r="K88" s="50"/>
      <c r="L88" s="50"/>
      <c r="M88" s="60"/>
      <c r="N88" s="61"/>
    </row>
    <row r="89" spans="1:14" s="10" customFormat="1" ht="12" x14ac:dyDescent="0.2">
      <c r="A89" s="58" t="s">
        <v>247</v>
      </c>
      <c r="B89" s="453" t="s">
        <v>158</v>
      </c>
      <c r="C89" s="454"/>
      <c r="D89" s="454"/>
      <c r="E89" s="454"/>
      <c r="F89" s="454"/>
      <c r="G89" s="454"/>
      <c r="H89" s="455"/>
      <c r="I89" s="59" t="s">
        <v>138</v>
      </c>
      <c r="J89" s="58"/>
      <c r="K89" s="50"/>
      <c r="L89" s="50"/>
      <c r="M89" s="60"/>
      <c r="N89" s="61"/>
    </row>
    <row r="90" spans="1:14" s="10" customFormat="1" ht="24" customHeight="1" x14ac:dyDescent="0.2">
      <c r="A90" s="58" t="s">
        <v>248</v>
      </c>
      <c r="B90" s="456" t="s">
        <v>160</v>
      </c>
      <c r="C90" s="457"/>
      <c r="D90" s="457"/>
      <c r="E90" s="457"/>
      <c r="F90" s="457"/>
      <c r="G90" s="457"/>
      <c r="H90" s="458"/>
      <c r="I90" s="59" t="s">
        <v>138</v>
      </c>
      <c r="J90" s="58"/>
      <c r="K90" s="50"/>
      <c r="L90" s="50"/>
      <c r="M90" s="60"/>
      <c r="N90" s="61"/>
    </row>
    <row r="91" spans="1:14" s="10" customFormat="1" ht="12" x14ac:dyDescent="0.2">
      <c r="A91" s="58" t="s">
        <v>249</v>
      </c>
      <c r="B91" s="459" t="s">
        <v>162</v>
      </c>
      <c r="C91" s="460"/>
      <c r="D91" s="460"/>
      <c r="E91" s="460"/>
      <c r="F91" s="460"/>
      <c r="G91" s="460"/>
      <c r="H91" s="461"/>
      <c r="I91" s="59" t="s">
        <v>138</v>
      </c>
      <c r="J91" s="58"/>
      <c r="K91" s="50"/>
      <c r="L91" s="50"/>
      <c r="M91" s="60"/>
      <c r="N91" s="61"/>
    </row>
    <row r="92" spans="1:14" s="10" customFormat="1" ht="12" x14ac:dyDescent="0.2">
      <c r="A92" s="58" t="s">
        <v>250</v>
      </c>
      <c r="B92" s="459" t="s">
        <v>164</v>
      </c>
      <c r="C92" s="460"/>
      <c r="D92" s="460"/>
      <c r="E92" s="460"/>
      <c r="F92" s="460"/>
      <c r="G92" s="460"/>
      <c r="H92" s="461"/>
      <c r="I92" s="59" t="s">
        <v>138</v>
      </c>
      <c r="J92" s="58"/>
      <c r="K92" s="50"/>
      <c r="L92" s="50"/>
      <c r="M92" s="60"/>
      <c r="N92" s="61"/>
    </row>
    <row r="93" spans="1:14" s="10" customFormat="1" ht="12" x14ac:dyDescent="0.2">
      <c r="A93" s="58" t="s">
        <v>251</v>
      </c>
      <c r="B93" s="453" t="s">
        <v>166</v>
      </c>
      <c r="C93" s="454"/>
      <c r="D93" s="454"/>
      <c r="E93" s="454"/>
      <c r="F93" s="454"/>
      <c r="G93" s="454"/>
      <c r="H93" s="455"/>
      <c r="I93" s="59" t="s">
        <v>138</v>
      </c>
      <c r="J93" s="58"/>
      <c r="K93" s="50"/>
      <c r="L93" s="50"/>
      <c r="M93" s="60"/>
      <c r="N93" s="61"/>
    </row>
    <row r="94" spans="1:14" s="10" customFormat="1" ht="12" x14ac:dyDescent="0.2">
      <c r="A94" s="58" t="s">
        <v>252</v>
      </c>
      <c r="B94" s="486" t="s">
        <v>253</v>
      </c>
      <c r="C94" s="487"/>
      <c r="D94" s="487"/>
      <c r="E94" s="487"/>
      <c r="F94" s="487"/>
      <c r="G94" s="487"/>
      <c r="H94" s="488"/>
      <c r="I94" s="59" t="s">
        <v>138</v>
      </c>
      <c r="J94" s="58"/>
      <c r="K94" s="50"/>
      <c r="L94" s="50"/>
      <c r="M94" s="60"/>
      <c r="N94" s="61"/>
    </row>
    <row r="95" spans="1:14" s="10" customFormat="1" ht="12" x14ac:dyDescent="0.2">
      <c r="A95" s="58" t="s">
        <v>72</v>
      </c>
      <c r="B95" s="453" t="s">
        <v>254</v>
      </c>
      <c r="C95" s="454"/>
      <c r="D95" s="454"/>
      <c r="E95" s="454"/>
      <c r="F95" s="454"/>
      <c r="G95" s="454"/>
      <c r="H95" s="455"/>
      <c r="I95" s="59" t="s">
        <v>138</v>
      </c>
      <c r="J95" s="58"/>
      <c r="K95" s="50"/>
      <c r="L95" s="50"/>
      <c r="M95" s="60"/>
      <c r="N95" s="61"/>
    </row>
    <row r="96" spans="1:14" s="10" customFormat="1" ht="12" x14ac:dyDescent="0.2">
      <c r="A96" s="58" t="s">
        <v>255</v>
      </c>
      <c r="B96" s="459" t="s">
        <v>256</v>
      </c>
      <c r="C96" s="460"/>
      <c r="D96" s="460"/>
      <c r="E96" s="460"/>
      <c r="F96" s="460"/>
      <c r="G96" s="460"/>
      <c r="H96" s="461"/>
      <c r="I96" s="59" t="s">
        <v>138</v>
      </c>
      <c r="J96" s="58"/>
      <c r="K96" s="50"/>
      <c r="L96" s="50"/>
      <c r="M96" s="60"/>
      <c r="N96" s="61"/>
    </row>
    <row r="97" spans="1:14" s="10" customFormat="1" ht="12" x14ac:dyDescent="0.2">
      <c r="A97" s="58" t="s">
        <v>257</v>
      </c>
      <c r="B97" s="459" t="s">
        <v>258</v>
      </c>
      <c r="C97" s="460"/>
      <c r="D97" s="460"/>
      <c r="E97" s="460"/>
      <c r="F97" s="460"/>
      <c r="G97" s="460"/>
      <c r="H97" s="461"/>
      <c r="I97" s="59" t="s">
        <v>138</v>
      </c>
      <c r="J97" s="58"/>
      <c r="K97" s="50"/>
      <c r="L97" s="50"/>
      <c r="M97" s="60"/>
      <c r="N97" s="61"/>
    </row>
    <row r="98" spans="1:14" s="10" customFormat="1" ht="12" x14ac:dyDescent="0.2">
      <c r="A98" s="58" t="s">
        <v>259</v>
      </c>
      <c r="B98" s="459" t="s">
        <v>260</v>
      </c>
      <c r="C98" s="460"/>
      <c r="D98" s="460"/>
      <c r="E98" s="460"/>
      <c r="F98" s="460"/>
      <c r="G98" s="460"/>
      <c r="H98" s="461"/>
      <c r="I98" s="59" t="s">
        <v>138</v>
      </c>
      <c r="J98" s="58"/>
      <c r="K98" s="50"/>
      <c r="L98" s="50"/>
      <c r="M98" s="60"/>
      <c r="N98" s="61"/>
    </row>
    <row r="99" spans="1:14" s="10" customFormat="1" ht="12" x14ac:dyDescent="0.2">
      <c r="A99" s="58" t="s">
        <v>261</v>
      </c>
      <c r="B99" s="471" t="s">
        <v>262</v>
      </c>
      <c r="C99" s="472"/>
      <c r="D99" s="472"/>
      <c r="E99" s="472"/>
      <c r="F99" s="472"/>
      <c r="G99" s="472"/>
      <c r="H99" s="473"/>
      <c r="I99" s="59" t="s">
        <v>138</v>
      </c>
      <c r="J99" s="58"/>
      <c r="K99" s="50"/>
      <c r="L99" s="50"/>
      <c r="M99" s="60"/>
      <c r="N99" s="61"/>
    </row>
    <row r="100" spans="1:14" s="10" customFormat="1" ht="12" x14ac:dyDescent="0.2">
      <c r="A100" s="58" t="s">
        <v>263</v>
      </c>
      <c r="B100" s="459" t="s">
        <v>264</v>
      </c>
      <c r="C100" s="460"/>
      <c r="D100" s="460"/>
      <c r="E100" s="460"/>
      <c r="F100" s="460"/>
      <c r="G100" s="460"/>
      <c r="H100" s="461"/>
      <c r="I100" s="59" t="s">
        <v>138</v>
      </c>
      <c r="J100" s="58"/>
      <c r="K100" s="50"/>
      <c r="L100" s="50"/>
      <c r="M100" s="60"/>
      <c r="N100" s="61"/>
    </row>
    <row r="101" spans="1:14" s="10" customFormat="1" ht="12" x14ac:dyDescent="0.2">
      <c r="A101" s="58" t="s">
        <v>73</v>
      </c>
      <c r="B101" s="453" t="s">
        <v>221</v>
      </c>
      <c r="C101" s="454"/>
      <c r="D101" s="454"/>
      <c r="E101" s="454"/>
      <c r="F101" s="454"/>
      <c r="G101" s="454"/>
      <c r="H101" s="455"/>
      <c r="I101" s="59" t="s">
        <v>138</v>
      </c>
      <c r="J101" s="58"/>
      <c r="K101" s="50"/>
      <c r="L101" s="50"/>
      <c r="M101" s="60"/>
      <c r="N101" s="61"/>
    </row>
    <row r="102" spans="1:14" s="10" customFormat="1" ht="12" x14ac:dyDescent="0.2">
      <c r="A102" s="58" t="s">
        <v>265</v>
      </c>
      <c r="B102" s="459" t="s">
        <v>266</v>
      </c>
      <c r="C102" s="460"/>
      <c r="D102" s="460"/>
      <c r="E102" s="460"/>
      <c r="F102" s="460"/>
      <c r="G102" s="460"/>
      <c r="H102" s="461"/>
      <c r="I102" s="59" t="s">
        <v>138</v>
      </c>
      <c r="J102" s="58"/>
      <c r="K102" s="50"/>
      <c r="L102" s="50"/>
      <c r="M102" s="60"/>
      <c r="N102" s="61"/>
    </row>
    <row r="103" spans="1:14" s="10" customFormat="1" ht="12" x14ac:dyDescent="0.2">
      <c r="A103" s="58" t="s">
        <v>267</v>
      </c>
      <c r="B103" s="459" t="s">
        <v>268</v>
      </c>
      <c r="C103" s="460"/>
      <c r="D103" s="460"/>
      <c r="E103" s="460"/>
      <c r="F103" s="460"/>
      <c r="G103" s="460"/>
      <c r="H103" s="461"/>
      <c r="I103" s="59" t="s">
        <v>138</v>
      </c>
      <c r="J103" s="58"/>
      <c r="K103" s="50"/>
      <c r="L103" s="50"/>
      <c r="M103" s="60"/>
      <c r="N103" s="61"/>
    </row>
    <row r="104" spans="1:14" s="10" customFormat="1" ht="12" x14ac:dyDescent="0.2">
      <c r="A104" s="58" t="s">
        <v>269</v>
      </c>
      <c r="B104" s="459" t="s">
        <v>270</v>
      </c>
      <c r="C104" s="460"/>
      <c r="D104" s="460"/>
      <c r="E104" s="460"/>
      <c r="F104" s="460"/>
      <c r="G104" s="460"/>
      <c r="H104" s="461"/>
      <c r="I104" s="59" t="s">
        <v>138</v>
      </c>
      <c r="J104" s="58"/>
      <c r="K104" s="50"/>
      <c r="L104" s="50"/>
      <c r="M104" s="60"/>
      <c r="N104" s="61"/>
    </row>
    <row r="105" spans="1:14" s="10" customFormat="1" ht="12" x14ac:dyDescent="0.2">
      <c r="A105" s="58" t="s">
        <v>271</v>
      </c>
      <c r="B105" s="471" t="s">
        <v>262</v>
      </c>
      <c r="C105" s="472"/>
      <c r="D105" s="472"/>
      <c r="E105" s="472"/>
      <c r="F105" s="472"/>
      <c r="G105" s="472"/>
      <c r="H105" s="473"/>
      <c r="I105" s="59" t="s">
        <v>138</v>
      </c>
      <c r="J105" s="58"/>
      <c r="K105" s="50"/>
      <c r="L105" s="50"/>
      <c r="M105" s="60"/>
      <c r="N105" s="61"/>
    </row>
    <row r="106" spans="1:14" s="10" customFormat="1" ht="12" x14ac:dyDescent="0.2">
      <c r="A106" s="58" t="s">
        <v>272</v>
      </c>
      <c r="B106" s="459" t="s">
        <v>273</v>
      </c>
      <c r="C106" s="460"/>
      <c r="D106" s="460"/>
      <c r="E106" s="460"/>
      <c r="F106" s="460"/>
      <c r="G106" s="460"/>
      <c r="H106" s="461"/>
      <c r="I106" s="59" t="s">
        <v>138</v>
      </c>
      <c r="J106" s="58"/>
      <c r="K106" s="50"/>
      <c r="L106" s="50"/>
      <c r="M106" s="60"/>
      <c r="N106" s="61"/>
    </row>
    <row r="107" spans="1:14" s="10" customFormat="1" ht="12" x14ac:dyDescent="0.2">
      <c r="A107" s="58" t="s">
        <v>274</v>
      </c>
      <c r="B107" s="486" t="s">
        <v>275</v>
      </c>
      <c r="C107" s="487"/>
      <c r="D107" s="487"/>
      <c r="E107" s="487"/>
      <c r="F107" s="487"/>
      <c r="G107" s="487"/>
      <c r="H107" s="488"/>
      <c r="I107" s="59" t="s">
        <v>138</v>
      </c>
      <c r="J107" s="58"/>
      <c r="K107" s="50"/>
      <c r="L107" s="50"/>
      <c r="M107" s="60"/>
      <c r="N107" s="61"/>
    </row>
    <row r="108" spans="1:14" s="10" customFormat="1" ht="24" customHeight="1" x14ac:dyDescent="0.2">
      <c r="A108" s="58" t="s">
        <v>77</v>
      </c>
      <c r="B108" s="456" t="s">
        <v>276</v>
      </c>
      <c r="C108" s="457"/>
      <c r="D108" s="457"/>
      <c r="E108" s="457"/>
      <c r="F108" s="457"/>
      <c r="G108" s="457"/>
      <c r="H108" s="458"/>
      <c r="I108" s="59" t="s">
        <v>138</v>
      </c>
      <c r="J108" s="58"/>
      <c r="K108" s="50"/>
      <c r="L108" s="50"/>
      <c r="M108" s="60"/>
      <c r="N108" s="61"/>
    </row>
    <row r="109" spans="1:14" s="10" customFormat="1" ht="24" customHeight="1" x14ac:dyDescent="0.2">
      <c r="A109" s="58" t="s">
        <v>277</v>
      </c>
      <c r="B109" s="468" t="s">
        <v>142</v>
      </c>
      <c r="C109" s="469"/>
      <c r="D109" s="469"/>
      <c r="E109" s="469"/>
      <c r="F109" s="469"/>
      <c r="G109" s="469"/>
      <c r="H109" s="470"/>
      <c r="I109" s="59" t="s">
        <v>138</v>
      </c>
      <c r="J109" s="58"/>
      <c r="K109" s="50"/>
      <c r="L109" s="50"/>
      <c r="M109" s="60"/>
      <c r="N109" s="61"/>
    </row>
    <row r="110" spans="1:14" s="10" customFormat="1" ht="24" customHeight="1" x14ac:dyDescent="0.2">
      <c r="A110" s="58" t="s">
        <v>278</v>
      </c>
      <c r="B110" s="468" t="s">
        <v>144</v>
      </c>
      <c r="C110" s="469"/>
      <c r="D110" s="469"/>
      <c r="E110" s="469"/>
      <c r="F110" s="469"/>
      <c r="G110" s="469"/>
      <c r="H110" s="470"/>
      <c r="I110" s="59" t="s">
        <v>138</v>
      </c>
      <c r="J110" s="58"/>
      <c r="K110" s="50"/>
      <c r="L110" s="50"/>
      <c r="M110" s="60"/>
      <c r="N110" s="61"/>
    </row>
    <row r="111" spans="1:14" s="10" customFormat="1" ht="24" customHeight="1" x14ac:dyDescent="0.2">
      <c r="A111" s="58" t="s">
        <v>279</v>
      </c>
      <c r="B111" s="468" t="s">
        <v>146</v>
      </c>
      <c r="C111" s="469"/>
      <c r="D111" s="469"/>
      <c r="E111" s="469"/>
      <c r="F111" s="469"/>
      <c r="G111" s="469"/>
      <c r="H111" s="470"/>
      <c r="I111" s="59" t="s">
        <v>138</v>
      </c>
      <c r="J111" s="58"/>
      <c r="K111" s="50"/>
      <c r="L111" s="50"/>
      <c r="M111" s="60"/>
      <c r="N111" s="61"/>
    </row>
    <row r="112" spans="1:14" s="10" customFormat="1" ht="12" x14ac:dyDescent="0.2">
      <c r="A112" s="58" t="s">
        <v>78</v>
      </c>
      <c r="B112" s="453" t="s">
        <v>148</v>
      </c>
      <c r="C112" s="454"/>
      <c r="D112" s="454"/>
      <c r="E112" s="454"/>
      <c r="F112" s="454"/>
      <c r="G112" s="454"/>
      <c r="H112" s="455"/>
      <c r="I112" s="59" t="s">
        <v>138</v>
      </c>
      <c r="J112" s="58"/>
      <c r="K112" s="50"/>
      <c r="L112" s="50"/>
      <c r="M112" s="60"/>
      <c r="N112" s="61"/>
    </row>
    <row r="113" spans="1:14" s="10" customFormat="1" ht="12" x14ac:dyDescent="0.2">
      <c r="A113" s="58" t="s">
        <v>79</v>
      </c>
      <c r="B113" s="453" t="s">
        <v>150</v>
      </c>
      <c r="C113" s="454"/>
      <c r="D113" s="454"/>
      <c r="E113" s="454"/>
      <c r="F113" s="454"/>
      <c r="G113" s="454"/>
      <c r="H113" s="455"/>
      <c r="I113" s="59" t="s">
        <v>138</v>
      </c>
      <c r="J113" s="58"/>
      <c r="K113" s="50"/>
      <c r="L113" s="50"/>
      <c r="M113" s="60"/>
      <c r="N113" s="61"/>
    </row>
    <row r="114" spans="1:14" s="10" customFormat="1" ht="12" x14ac:dyDescent="0.2">
      <c r="A114" s="58" t="s">
        <v>80</v>
      </c>
      <c r="B114" s="453" t="s">
        <v>152</v>
      </c>
      <c r="C114" s="454"/>
      <c r="D114" s="454"/>
      <c r="E114" s="454"/>
      <c r="F114" s="454"/>
      <c r="G114" s="454"/>
      <c r="H114" s="455"/>
      <c r="I114" s="59" t="s">
        <v>138</v>
      </c>
      <c r="J114" s="58"/>
      <c r="K114" s="50"/>
      <c r="L114" s="50"/>
      <c r="M114" s="60"/>
      <c r="N114" s="61"/>
    </row>
    <row r="115" spans="1:14" s="10" customFormat="1" ht="12" x14ac:dyDescent="0.2">
      <c r="A115" s="58" t="s">
        <v>280</v>
      </c>
      <c r="B115" s="453" t="s">
        <v>154</v>
      </c>
      <c r="C115" s="454"/>
      <c r="D115" s="454"/>
      <c r="E115" s="454"/>
      <c r="F115" s="454"/>
      <c r="G115" s="454"/>
      <c r="H115" s="455"/>
      <c r="I115" s="59" t="s">
        <v>138</v>
      </c>
      <c r="J115" s="58"/>
      <c r="K115" s="50"/>
      <c r="L115" s="50"/>
      <c r="M115" s="60"/>
      <c r="N115" s="61"/>
    </row>
    <row r="116" spans="1:14" s="10" customFormat="1" ht="12" x14ac:dyDescent="0.2">
      <c r="A116" s="58" t="s">
        <v>281</v>
      </c>
      <c r="B116" s="453" t="s">
        <v>156</v>
      </c>
      <c r="C116" s="454"/>
      <c r="D116" s="454"/>
      <c r="E116" s="454"/>
      <c r="F116" s="454"/>
      <c r="G116" s="454"/>
      <c r="H116" s="455"/>
      <c r="I116" s="59" t="s">
        <v>138</v>
      </c>
      <c r="J116" s="58"/>
      <c r="K116" s="50"/>
      <c r="L116" s="50"/>
      <c r="M116" s="60"/>
      <c r="N116" s="61"/>
    </row>
    <row r="117" spans="1:14" s="10" customFormat="1" ht="12" x14ac:dyDescent="0.2">
      <c r="A117" s="58" t="s">
        <v>282</v>
      </c>
      <c r="B117" s="453" t="s">
        <v>158</v>
      </c>
      <c r="C117" s="454"/>
      <c r="D117" s="454"/>
      <c r="E117" s="454"/>
      <c r="F117" s="454"/>
      <c r="G117" s="454"/>
      <c r="H117" s="455"/>
      <c r="I117" s="59" t="s">
        <v>138</v>
      </c>
      <c r="J117" s="58"/>
      <c r="K117" s="50"/>
      <c r="L117" s="50"/>
      <c r="M117" s="60"/>
      <c r="N117" s="61"/>
    </row>
    <row r="118" spans="1:14" s="10" customFormat="1" ht="24" customHeight="1" x14ac:dyDescent="0.2">
      <c r="A118" s="58" t="s">
        <v>283</v>
      </c>
      <c r="B118" s="456" t="s">
        <v>160</v>
      </c>
      <c r="C118" s="457"/>
      <c r="D118" s="457"/>
      <c r="E118" s="457"/>
      <c r="F118" s="457"/>
      <c r="G118" s="457"/>
      <c r="H118" s="458"/>
      <c r="I118" s="59" t="s">
        <v>138</v>
      </c>
      <c r="J118" s="58"/>
      <c r="K118" s="50"/>
      <c r="L118" s="50"/>
      <c r="M118" s="60"/>
      <c r="N118" s="61"/>
    </row>
    <row r="119" spans="1:14" s="10" customFormat="1" ht="12" x14ac:dyDescent="0.2">
      <c r="A119" s="58" t="s">
        <v>284</v>
      </c>
      <c r="B119" s="459" t="s">
        <v>162</v>
      </c>
      <c r="C119" s="460"/>
      <c r="D119" s="460"/>
      <c r="E119" s="460"/>
      <c r="F119" s="460"/>
      <c r="G119" s="460"/>
      <c r="H119" s="461"/>
      <c r="I119" s="59" t="s">
        <v>138</v>
      </c>
      <c r="J119" s="58"/>
      <c r="K119" s="50"/>
      <c r="L119" s="50"/>
      <c r="M119" s="60"/>
      <c r="N119" s="61"/>
    </row>
    <row r="120" spans="1:14" s="10" customFormat="1" ht="12" x14ac:dyDescent="0.2">
      <c r="A120" s="58" t="s">
        <v>285</v>
      </c>
      <c r="B120" s="459" t="s">
        <v>164</v>
      </c>
      <c r="C120" s="460"/>
      <c r="D120" s="460"/>
      <c r="E120" s="460"/>
      <c r="F120" s="460"/>
      <c r="G120" s="460"/>
      <c r="H120" s="461"/>
      <c r="I120" s="59" t="s">
        <v>138</v>
      </c>
      <c r="J120" s="58"/>
      <c r="K120" s="50"/>
      <c r="L120" s="50"/>
      <c r="M120" s="60"/>
      <c r="N120" s="61"/>
    </row>
    <row r="121" spans="1:14" s="10" customFormat="1" ht="12" x14ac:dyDescent="0.2">
      <c r="A121" s="58" t="s">
        <v>286</v>
      </c>
      <c r="B121" s="453" t="s">
        <v>166</v>
      </c>
      <c r="C121" s="454"/>
      <c r="D121" s="454"/>
      <c r="E121" s="454"/>
      <c r="F121" s="454"/>
      <c r="G121" s="454"/>
      <c r="H121" s="455"/>
      <c r="I121" s="59" t="s">
        <v>138</v>
      </c>
      <c r="J121" s="58"/>
      <c r="K121" s="50"/>
      <c r="L121" s="50"/>
      <c r="M121" s="60"/>
      <c r="N121" s="61"/>
    </row>
    <row r="122" spans="1:14" s="10" customFormat="1" ht="12" x14ac:dyDescent="0.2">
      <c r="A122" s="58" t="s">
        <v>287</v>
      </c>
      <c r="B122" s="486" t="s">
        <v>288</v>
      </c>
      <c r="C122" s="487"/>
      <c r="D122" s="487"/>
      <c r="E122" s="487"/>
      <c r="F122" s="487"/>
      <c r="G122" s="487"/>
      <c r="H122" s="488"/>
      <c r="I122" s="59" t="s">
        <v>138</v>
      </c>
      <c r="J122" s="58"/>
      <c r="K122" s="50"/>
      <c r="L122" s="50"/>
      <c r="M122" s="60"/>
      <c r="N122" s="61"/>
    </row>
    <row r="123" spans="1:14" s="10" customFormat="1" ht="12" x14ac:dyDescent="0.2">
      <c r="A123" s="58" t="s">
        <v>82</v>
      </c>
      <c r="B123" s="453" t="s">
        <v>140</v>
      </c>
      <c r="C123" s="454"/>
      <c r="D123" s="454"/>
      <c r="E123" s="454"/>
      <c r="F123" s="454"/>
      <c r="G123" s="454"/>
      <c r="H123" s="455"/>
      <c r="I123" s="59" t="s">
        <v>138</v>
      </c>
      <c r="J123" s="58"/>
      <c r="K123" s="50"/>
      <c r="L123" s="50"/>
      <c r="M123" s="60"/>
      <c r="N123" s="61"/>
    </row>
    <row r="124" spans="1:14" s="10" customFormat="1" ht="24" customHeight="1" x14ac:dyDescent="0.2">
      <c r="A124" s="58" t="s">
        <v>289</v>
      </c>
      <c r="B124" s="468" t="s">
        <v>142</v>
      </c>
      <c r="C124" s="469"/>
      <c r="D124" s="469"/>
      <c r="E124" s="469"/>
      <c r="F124" s="469"/>
      <c r="G124" s="469"/>
      <c r="H124" s="470"/>
      <c r="I124" s="59" t="s">
        <v>138</v>
      </c>
      <c r="J124" s="58"/>
      <c r="K124" s="50"/>
      <c r="L124" s="50"/>
      <c r="M124" s="60"/>
      <c r="N124" s="61"/>
    </row>
    <row r="125" spans="1:14" s="10" customFormat="1" ht="24" customHeight="1" x14ac:dyDescent="0.2">
      <c r="A125" s="58" t="s">
        <v>290</v>
      </c>
      <c r="B125" s="468" t="s">
        <v>144</v>
      </c>
      <c r="C125" s="469"/>
      <c r="D125" s="469"/>
      <c r="E125" s="469"/>
      <c r="F125" s="469"/>
      <c r="G125" s="469"/>
      <c r="H125" s="470"/>
      <c r="I125" s="59" t="s">
        <v>138</v>
      </c>
      <c r="J125" s="58"/>
      <c r="K125" s="50"/>
      <c r="L125" s="50"/>
      <c r="M125" s="60"/>
      <c r="N125" s="61"/>
    </row>
    <row r="126" spans="1:14" s="10" customFormat="1" ht="24" customHeight="1" x14ac:dyDescent="0.2">
      <c r="A126" s="58" t="s">
        <v>291</v>
      </c>
      <c r="B126" s="468" t="s">
        <v>146</v>
      </c>
      <c r="C126" s="469"/>
      <c r="D126" s="469"/>
      <c r="E126" s="469"/>
      <c r="F126" s="469"/>
      <c r="G126" s="469"/>
      <c r="H126" s="470"/>
      <c r="I126" s="59" t="s">
        <v>138</v>
      </c>
      <c r="J126" s="58"/>
      <c r="K126" s="50"/>
      <c r="L126" s="50"/>
      <c r="M126" s="60"/>
      <c r="N126" s="61"/>
    </row>
    <row r="127" spans="1:14" s="10" customFormat="1" ht="12" x14ac:dyDescent="0.2">
      <c r="A127" s="58" t="s">
        <v>83</v>
      </c>
      <c r="B127" s="453" t="s">
        <v>292</v>
      </c>
      <c r="C127" s="454"/>
      <c r="D127" s="454"/>
      <c r="E127" s="454"/>
      <c r="F127" s="454"/>
      <c r="G127" s="454"/>
      <c r="H127" s="455"/>
      <c r="I127" s="59" t="s">
        <v>138</v>
      </c>
      <c r="J127" s="58"/>
      <c r="K127" s="50"/>
      <c r="L127" s="50"/>
      <c r="M127" s="60"/>
      <c r="N127" s="61"/>
    </row>
    <row r="128" spans="1:14" s="10" customFormat="1" ht="12" x14ac:dyDescent="0.2">
      <c r="A128" s="58" t="s">
        <v>84</v>
      </c>
      <c r="B128" s="453" t="s">
        <v>293</v>
      </c>
      <c r="C128" s="454"/>
      <c r="D128" s="454"/>
      <c r="E128" s="454"/>
      <c r="F128" s="454"/>
      <c r="G128" s="454"/>
      <c r="H128" s="455"/>
      <c r="I128" s="59" t="s">
        <v>138</v>
      </c>
      <c r="J128" s="58"/>
      <c r="K128" s="50"/>
      <c r="L128" s="50"/>
      <c r="M128" s="60"/>
      <c r="N128" s="61"/>
    </row>
    <row r="129" spans="1:14" s="10" customFormat="1" ht="12" x14ac:dyDescent="0.2">
      <c r="A129" s="58" t="s">
        <v>85</v>
      </c>
      <c r="B129" s="453" t="s">
        <v>294</v>
      </c>
      <c r="C129" s="454"/>
      <c r="D129" s="454"/>
      <c r="E129" s="454"/>
      <c r="F129" s="454"/>
      <c r="G129" s="454"/>
      <c r="H129" s="455"/>
      <c r="I129" s="59" t="s">
        <v>138</v>
      </c>
      <c r="J129" s="58"/>
      <c r="K129" s="50"/>
      <c r="L129" s="50"/>
      <c r="M129" s="60"/>
      <c r="N129" s="61"/>
    </row>
    <row r="130" spans="1:14" s="10" customFormat="1" ht="12" x14ac:dyDescent="0.2">
      <c r="A130" s="58" t="s">
        <v>295</v>
      </c>
      <c r="B130" s="453" t="s">
        <v>296</v>
      </c>
      <c r="C130" s="454"/>
      <c r="D130" s="454"/>
      <c r="E130" s="454"/>
      <c r="F130" s="454"/>
      <c r="G130" s="454"/>
      <c r="H130" s="455"/>
      <c r="I130" s="59" t="s">
        <v>138</v>
      </c>
      <c r="J130" s="58"/>
      <c r="K130" s="50"/>
      <c r="L130" s="50"/>
      <c r="M130" s="60"/>
      <c r="N130" s="61"/>
    </row>
    <row r="131" spans="1:14" s="10" customFormat="1" ht="12" x14ac:dyDescent="0.2">
      <c r="A131" s="58" t="s">
        <v>297</v>
      </c>
      <c r="B131" s="453" t="s">
        <v>298</v>
      </c>
      <c r="C131" s="454"/>
      <c r="D131" s="454"/>
      <c r="E131" s="454"/>
      <c r="F131" s="454"/>
      <c r="G131" s="454"/>
      <c r="H131" s="455"/>
      <c r="I131" s="59" t="s">
        <v>138</v>
      </c>
      <c r="J131" s="58"/>
      <c r="K131" s="50"/>
      <c r="L131" s="50"/>
      <c r="M131" s="60"/>
      <c r="N131" s="61"/>
    </row>
    <row r="132" spans="1:14" s="10" customFormat="1" ht="12" x14ac:dyDescent="0.2">
      <c r="A132" s="58" t="s">
        <v>299</v>
      </c>
      <c r="B132" s="453" t="s">
        <v>300</v>
      </c>
      <c r="C132" s="454"/>
      <c r="D132" s="454"/>
      <c r="E132" s="454"/>
      <c r="F132" s="454"/>
      <c r="G132" s="454"/>
      <c r="H132" s="455"/>
      <c r="I132" s="59" t="s">
        <v>138</v>
      </c>
      <c r="J132" s="58"/>
      <c r="K132" s="50"/>
      <c r="L132" s="50"/>
      <c r="M132" s="60"/>
      <c r="N132" s="61"/>
    </row>
    <row r="133" spans="1:14" s="10" customFormat="1" ht="24" customHeight="1" x14ac:dyDescent="0.2">
      <c r="A133" s="58" t="s">
        <v>301</v>
      </c>
      <c r="B133" s="456" t="s">
        <v>160</v>
      </c>
      <c r="C133" s="457"/>
      <c r="D133" s="457"/>
      <c r="E133" s="457"/>
      <c r="F133" s="457"/>
      <c r="G133" s="457"/>
      <c r="H133" s="458"/>
      <c r="I133" s="59" t="s">
        <v>138</v>
      </c>
      <c r="J133" s="58"/>
      <c r="K133" s="50"/>
      <c r="L133" s="50"/>
      <c r="M133" s="60"/>
      <c r="N133" s="61"/>
    </row>
    <row r="134" spans="1:14" s="10" customFormat="1" ht="12" x14ac:dyDescent="0.2">
      <c r="A134" s="58" t="s">
        <v>302</v>
      </c>
      <c r="B134" s="459" t="s">
        <v>162</v>
      </c>
      <c r="C134" s="460"/>
      <c r="D134" s="460"/>
      <c r="E134" s="460"/>
      <c r="F134" s="460"/>
      <c r="G134" s="460"/>
      <c r="H134" s="461"/>
      <c r="I134" s="59" t="s">
        <v>138</v>
      </c>
      <c r="J134" s="58"/>
      <c r="K134" s="50"/>
      <c r="L134" s="50"/>
      <c r="M134" s="60"/>
      <c r="N134" s="61"/>
    </row>
    <row r="135" spans="1:14" s="10" customFormat="1" ht="12" x14ac:dyDescent="0.2">
      <c r="A135" s="58" t="s">
        <v>303</v>
      </c>
      <c r="B135" s="459" t="s">
        <v>164</v>
      </c>
      <c r="C135" s="460"/>
      <c r="D135" s="460"/>
      <c r="E135" s="460"/>
      <c r="F135" s="460"/>
      <c r="G135" s="460"/>
      <c r="H135" s="461"/>
      <c r="I135" s="59" t="s">
        <v>138</v>
      </c>
      <c r="J135" s="58"/>
      <c r="K135" s="50"/>
      <c r="L135" s="50"/>
      <c r="M135" s="60"/>
      <c r="N135" s="61"/>
    </row>
    <row r="136" spans="1:14" s="10" customFormat="1" ht="12" x14ac:dyDescent="0.2">
      <c r="A136" s="58" t="s">
        <v>304</v>
      </c>
      <c r="B136" s="453" t="s">
        <v>305</v>
      </c>
      <c r="C136" s="454"/>
      <c r="D136" s="454"/>
      <c r="E136" s="454"/>
      <c r="F136" s="454"/>
      <c r="G136" s="454"/>
      <c r="H136" s="455"/>
      <c r="I136" s="59" t="s">
        <v>138</v>
      </c>
      <c r="J136" s="58"/>
      <c r="K136" s="50"/>
      <c r="L136" s="50"/>
      <c r="M136" s="60"/>
      <c r="N136" s="61"/>
    </row>
    <row r="137" spans="1:14" s="10" customFormat="1" ht="12" x14ac:dyDescent="0.2">
      <c r="A137" s="58" t="s">
        <v>306</v>
      </c>
      <c r="B137" s="486" t="s">
        <v>307</v>
      </c>
      <c r="C137" s="487"/>
      <c r="D137" s="487"/>
      <c r="E137" s="487"/>
      <c r="F137" s="487"/>
      <c r="G137" s="487"/>
      <c r="H137" s="488"/>
      <c r="I137" s="59" t="s">
        <v>138</v>
      </c>
      <c r="J137" s="58"/>
      <c r="K137" s="50"/>
      <c r="L137" s="50"/>
      <c r="M137" s="60"/>
      <c r="N137" s="61"/>
    </row>
    <row r="138" spans="1:14" s="10" customFormat="1" ht="12" x14ac:dyDescent="0.2">
      <c r="A138" s="58" t="s">
        <v>87</v>
      </c>
      <c r="B138" s="453" t="s">
        <v>140</v>
      </c>
      <c r="C138" s="454"/>
      <c r="D138" s="454"/>
      <c r="E138" s="454"/>
      <c r="F138" s="454"/>
      <c r="G138" s="454"/>
      <c r="H138" s="455"/>
      <c r="I138" s="59" t="s">
        <v>138</v>
      </c>
      <c r="J138" s="58"/>
      <c r="K138" s="50"/>
      <c r="L138" s="50"/>
      <c r="M138" s="60"/>
      <c r="N138" s="61"/>
    </row>
    <row r="139" spans="1:14" s="10" customFormat="1" ht="24" customHeight="1" x14ac:dyDescent="0.2">
      <c r="A139" s="58" t="s">
        <v>308</v>
      </c>
      <c r="B139" s="468" t="s">
        <v>142</v>
      </c>
      <c r="C139" s="469"/>
      <c r="D139" s="469"/>
      <c r="E139" s="469"/>
      <c r="F139" s="469"/>
      <c r="G139" s="469"/>
      <c r="H139" s="470"/>
      <c r="I139" s="59" t="s">
        <v>138</v>
      </c>
      <c r="J139" s="58"/>
      <c r="K139" s="50"/>
      <c r="L139" s="50"/>
      <c r="M139" s="60"/>
      <c r="N139" s="61"/>
    </row>
    <row r="140" spans="1:14" s="10" customFormat="1" ht="24" customHeight="1" x14ac:dyDescent="0.2">
      <c r="A140" s="58" t="s">
        <v>309</v>
      </c>
      <c r="B140" s="468" t="s">
        <v>144</v>
      </c>
      <c r="C140" s="469"/>
      <c r="D140" s="469"/>
      <c r="E140" s="469"/>
      <c r="F140" s="469"/>
      <c r="G140" s="469"/>
      <c r="H140" s="470"/>
      <c r="I140" s="59" t="s">
        <v>138</v>
      </c>
      <c r="J140" s="58"/>
      <c r="K140" s="50"/>
      <c r="L140" s="50"/>
      <c r="M140" s="60"/>
      <c r="N140" s="61"/>
    </row>
    <row r="141" spans="1:14" s="10" customFormat="1" ht="24" customHeight="1" x14ac:dyDescent="0.2">
      <c r="A141" s="58" t="s">
        <v>310</v>
      </c>
      <c r="B141" s="468" t="s">
        <v>146</v>
      </c>
      <c r="C141" s="469"/>
      <c r="D141" s="469"/>
      <c r="E141" s="469"/>
      <c r="F141" s="469"/>
      <c r="G141" s="469"/>
      <c r="H141" s="470"/>
      <c r="I141" s="59" t="s">
        <v>138</v>
      </c>
      <c r="J141" s="58"/>
      <c r="K141" s="50"/>
      <c r="L141" s="50"/>
      <c r="M141" s="60"/>
      <c r="N141" s="61"/>
    </row>
    <row r="142" spans="1:14" s="10" customFormat="1" ht="12" x14ac:dyDescent="0.2">
      <c r="A142" s="58" t="s">
        <v>88</v>
      </c>
      <c r="B142" s="453" t="s">
        <v>148</v>
      </c>
      <c r="C142" s="454"/>
      <c r="D142" s="454"/>
      <c r="E142" s="454"/>
      <c r="F142" s="454"/>
      <c r="G142" s="454"/>
      <c r="H142" s="455"/>
      <c r="I142" s="59" t="s">
        <v>138</v>
      </c>
      <c r="J142" s="58"/>
      <c r="K142" s="50"/>
      <c r="L142" s="50"/>
      <c r="M142" s="60"/>
      <c r="N142" s="61"/>
    </row>
    <row r="143" spans="1:14" s="10" customFormat="1" ht="12" x14ac:dyDescent="0.2">
      <c r="A143" s="58" t="s">
        <v>89</v>
      </c>
      <c r="B143" s="453" t="s">
        <v>150</v>
      </c>
      <c r="C143" s="454"/>
      <c r="D143" s="454"/>
      <c r="E143" s="454"/>
      <c r="F143" s="454"/>
      <c r="G143" s="454"/>
      <c r="H143" s="455"/>
      <c r="I143" s="59" t="s">
        <v>138</v>
      </c>
      <c r="J143" s="58"/>
      <c r="K143" s="50"/>
      <c r="L143" s="50"/>
      <c r="M143" s="60"/>
      <c r="N143" s="61"/>
    </row>
    <row r="144" spans="1:14" s="10" customFormat="1" ht="12" x14ac:dyDescent="0.2">
      <c r="A144" s="58" t="s">
        <v>90</v>
      </c>
      <c r="B144" s="453" t="s">
        <v>152</v>
      </c>
      <c r="C144" s="454"/>
      <c r="D144" s="454"/>
      <c r="E144" s="454"/>
      <c r="F144" s="454"/>
      <c r="G144" s="454"/>
      <c r="H144" s="455"/>
      <c r="I144" s="59" t="s">
        <v>138</v>
      </c>
      <c r="J144" s="58"/>
      <c r="K144" s="50"/>
      <c r="L144" s="50"/>
      <c r="M144" s="60"/>
      <c r="N144" s="61"/>
    </row>
    <row r="145" spans="1:14" s="10" customFormat="1" ht="12" x14ac:dyDescent="0.2">
      <c r="A145" s="58" t="s">
        <v>311</v>
      </c>
      <c r="B145" s="453" t="s">
        <v>154</v>
      </c>
      <c r="C145" s="454"/>
      <c r="D145" s="454"/>
      <c r="E145" s="454"/>
      <c r="F145" s="454"/>
      <c r="G145" s="454"/>
      <c r="H145" s="455"/>
      <c r="I145" s="59" t="s">
        <v>138</v>
      </c>
      <c r="J145" s="58"/>
      <c r="K145" s="50"/>
      <c r="L145" s="50"/>
      <c r="M145" s="60"/>
      <c r="N145" s="61"/>
    </row>
    <row r="146" spans="1:14" s="10" customFormat="1" ht="12" x14ac:dyDescent="0.2">
      <c r="A146" s="58" t="s">
        <v>312</v>
      </c>
      <c r="B146" s="453" t="s">
        <v>156</v>
      </c>
      <c r="C146" s="454"/>
      <c r="D146" s="454"/>
      <c r="E146" s="454"/>
      <c r="F146" s="454"/>
      <c r="G146" s="454"/>
      <c r="H146" s="455"/>
      <c r="I146" s="59" t="s">
        <v>138</v>
      </c>
      <c r="J146" s="58"/>
      <c r="K146" s="50"/>
      <c r="L146" s="50"/>
      <c r="M146" s="60"/>
      <c r="N146" s="61"/>
    </row>
    <row r="147" spans="1:14" s="10" customFormat="1" ht="12" x14ac:dyDescent="0.2">
      <c r="A147" s="58" t="s">
        <v>313</v>
      </c>
      <c r="B147" s="453" t="s">
        <v>158</v>
      </c>
      <c r="C147" s="454"/>
      <c r="D147" s="454"/>
      <c r="E147" s="454"/>
      <c r="F147" s="454"/>
      <c r="G147" s="454"/>
      <c r="H147" s="455"/>
      <c r="I147" s="59" t="s">
        <v>138</v>
      </c>
      <c r="J147" s="58"/>
      <c r="K147" s="50"/>
      <c r="L147" s="50"/>
      <c r="M147" s="60"/>
      <c r="N147" s="61"/>
    </row>
    <row r="148" spans="1:14" s="10" customFormat="1" ht="24" customHeight="1" x14ac:dyDescent="0.2">
      <c r="A148" s="58" t="s">
        <v>314</v>
      </c>
      <c r="B148" s="456" t="s">
        <v>160</v>
      </c>
      <c r="C148" s="457"/>
      <c r="D148" s="457"/>
      <c r="E148" s="457"/>
      <c r="F148" s="457"/>
      <c r="G148" s="457"/>
      <c r="H148" s="458"/>
      <c r="I148" s="59" t="s">
        <v>138</v>
      </c>
      <c r="J148" s="58"/>
      <c r="K148" s="50"/>
      <c r="L148" s="50"/>
      <c r="M148" s="60"/>
      <c r="N148" s="61"/>
    </row>
    <row r="149" spans="1:14" s="10" customFormat="1" ht="12" x14ac:dyDescent="0.2">
      <c r="A149" s="58" t="s">
        <v>315</v>
      </c>
      <c r="B149" s="459" t="s">
        <v>162</v>
      </c>
      <c r="C149" s="460"/>
      <c r="D149" s="460"/>
      <c r="E149" s="460"/>
      <c r="F149" s="460"/>
      <c r="G149" s="460"/>
      <c r="H149" s="461"/>
      <c r="I149" s="59" t="s">
        <v>138</v>
      </c>
      <c r="J149" s="58"/>
      <c r="K149" s="50"/>
      <c r="L149" s="50"/>
      <c r="M149" s="60"/>
      <c r="N149" s="61"/>
    </row>
    <row r="150" spans="1:14" s="10" customFormat="1" ht="12" x14ac:dyDescent="0.2">
      <c r="A150" s="58" t="s">
        <v>316</v>
      </c>
      <c r="B150" s="459" t="s">
        <v>164</v>
      </c>
      <c r="C150" s="460"/>
      <c r="D150" s="460"/>
      <c r="E150" s="460"/>
      <c r="F150" s="460"/>
      <c r="G150" s="460"/>
      <c r="H150" s="461"/>
      <c r="I150" s="59" t="s">
        <v>138</v>
      </c>
      <c r="J150" s="58"/>
      <c r="K150" s="50"/>
      <c r="L150" s="50"/>
      <c r="M150" s="60"/>
      <c r="N150" s="61"/>
    </row>
    <row r="151" spans="1:14" s="10" customFormat="1" ht="12" x14ac:dyDescent="0.2">
      <c r="A151" s="58" t="s">
        <v>317</v>
      </c>
      <c r="B151" s="453" t="s">
        <v>166</v>
      </c>
      <c r="C151" s="454"/>
      <c r="D151" s="454"/>
      <c r="E151" s="454"/>
      <c r="F151" s="454"/>
      <c r="G151" s="454"/>
      <c r="H151" s="455"/>
      <c r="I151" s="59" t="s">
        <v>138</v>
      </c>
      <c r="J151" s="58"/>
      <c r="K151" s="50"/>
      <c r="L151" s="50"/>
      <c r="M151" s="60"/>
      <c r="N151" s="61"/>
    </row>
    <row r="152" spans="1:14" s="10" customFormat="1" ht="12" x14ac:dyDescent="0.2">
      <c r="A152" s="58" t="s">
        <v>318</v>
      </c>
      <c r="B152" s="486" t="s">
        <v>319</v>
      </c>
      <c r="C152" s="487"/>
      <c r="D152" s="487"/>
      <c r="E152" s="487"/>
      <c r="F152" s="487"/>
      <c r="G152" s="487"/>
      <c r="H152" s="488"/>
      <c r="I152" s="59" t="s">
        <v>138</v>
      </c>
      <c r="J152" s="58"/>
      <c r="K152" s="50"/>
      <c r="L152" s="50"/>
      <c r="M152" s="60"/>
      <c r="N152" s="61"/>
    </row>
    <row r="153" spans="1:14" s="10" customFormat="1" ht="12" x14ac:dyDescent="0.2">
      <c r="A153" s="58" t="s">
        <v>320</v>
      </c>
      <c r="B153" s="459" t="s">
        <v>321</v>
      </c>
      <c r="C153" s="460"/>
      <c r="D153" s="460"/>
      <c r="E153" s="460"/>
      <c r="F153" s="460"/>
      <c r="G153" s="460"/>
      <c r="H153" s="461"/>
      <c r="I153" s="59" t="s">
        <v>138</v>
      </c>
      <c r="J153" s="58"/>
      <c r="K153" s="50"/>
      <c r="L153" s="50"/>
      <c r="M153" s="60"/>
      <c r="N153" s="61"/>
    </row>
    <row r="154" spans="1:14" s="10" customFormat="1" ht="12" x14ac:dyDescent="0.2">
      <c r="A154" s="58" t="s">
        <v>322</v>
      </c>
      <c r="B154" s="453" t="s">
        <v>323</v>
      </c>
      <c r="C154" s="454"/>
      <c r="D154" s="454"/>
      <c r="E154" s="454"/>
      <c r="F154" s="454"/>
      <c r="G154" s="454"/>
      <c r="H154" s="455"/>
      <c r="I154" s="59" t="s">
        <v>138</v>
      </c>
      <c r="J154" s="58"/>
      <c r="K154" s="50"/>
      <c r="L154" s="50"/>
      <c r="M154" s="60"/>
      <c r="N154" s="61"/>
    </row>
    <row r="155" spans="1:14" s="10" customFormat="1" ht="12" x14ac:dyDescent="0.2">
      <c r="A155" s="58" t="s">
        <v>324</v>
      </c>
      <c r="B155" s="453" t="s">
        <v>325</v>
      </c>
      <c r="C155" s="454"/>
      <c r="D155" s="454"/>
      <c r="E155" s="454"/>
      <c r="F155" s="454"/>
      <c r="G155" s="454"/>
      <c r="H155" s="455"/>
      <c r="I155" s="59" t="s">
        <v>138</v>
      </c>
      <c r="J155" s="58"/>
      <c r="K155" s="50"/>
      <c r="L155" s="50"/>
      <c r="M155" s="60"/>
      <c r="N155" s="61"/>
    </row>
    <row r="156" spans="1:14" s="10" customFormat="1" ht="24" customHeight="1" x14ac:dyDescent="0.2">
      <c r="A156" s="58" t="s">
        <v>326</v>
      </c>
      <c r="B156" s="489" t="s">
        <v>327</v>
      </c>
      <c r="C156" s="490"/>
      <c r="D156" s="490"/>
      <c r="E156" s="490"/>
      <c r="F156" s="490"/>
      <c r="G156" s="490"/>
      <c r="H156" s="491"/>
      <c r="I156" s="59" t="s">
        <v>138</v>
      </c>
      <c r="J156" s="58"/>
      <c r="K156" s="50"/>
      <c r="L156" s="50"/>
      <c r="M156" s="60"/>
      <c r="N156" s="61"/>
    </row>
    <row r="157" spans="1:14" s="10" customFormat="1" ht="24" customHeight="1" x14ac:dyDescent="0.2">
      <c r="A157" s="58" t="s">
        <v>328</v>
      </c>
      <c r="B157" s="489" t="s">
        <v>329</v>
      </c>
      <c r="C157" s="490"/>
      <c r="D157" s="490"/>
      <c r="E157" s="490"/>
      <c r="F157" s="490"/>
      <c r="G157" s="490"/>
      <c r="H157" s="491"/>
      <c r="I157" s="59" t="s">
        <v>138</v>
      </c>
      <c r="J157" s="58"/>
      <c r="K157" s="50"/>
      <c r="L157" s="50"/>
      <c r="M157" s="60"/>
      <c r="N157" s="61"/>
    </row>
    <row r="158" spans="1:14" s="10" customFormat="1" ht="12" x14ac:dyDescent="0.2">
      <c r="A158" s="58" t="s">
        <v>330</v>
      </c>
      <c r="B158" s="453" t="s">
        <v>331</v>
      </c>
      <c r="C158" s="454"/>
      <c r="D158" s="454"/>
      <c r="E158" s="454"/>
      <c r="F158" s="454"/>
      <c r="G158" s="454"/>
      <c r="H158" s="455"/>
      <c r="I158" s="59" t="s">
        <v>138</v>
      </c>
      <c r="J158" s="58"/>
      <c r="K158" s="50"/>
      <c r="L158" s="50"/>
      <c r="M158" s="60"/>
      <c r="N158" s="61"/>
    </row>
    <row r="159" spans="1:14" s="10" customFormat="1" ht="12" x14ac:dyDescent="0.2">
      <c r="A159" s="58" t="s">
        <v>332</v>
      </c>
      <c r="B159" s="453" t="s">
        <v>333</v>
      </c>
      <c r="C159" s="454"/>
      <c r="D159" s="454"/>
      <c r="E159" s="454"/>
      <c r="F159" s="454"/>
      <c r="G159" s="454"/>
      <c r="H159" s="455"/>
      <c r="I159" s="59" t="s">
        <v>138</v>
      </c>
      <c r="J159" s="58"/>
      <c r="K159" s="50"/>
      <c r="L159" s="50"/>
      <c r="M159" s="60"/>
      <c r="N159" s="61"/>
    </row>
    <row r="160" spans="1:14" s="10" customFormat="1" ht="24" customHeight="1" x14ac:dyDescent="0.2">
      <c r="A160" s="58" t="s">
        <v>334</v>
      </c>
      <c r="B160" s="489" t="s">
        <v>335</v>
      </c>
      <c r="C160" s="490"/>
      <c r="D160" s="490"/>
      <c r="E160" s="490"/>
      <c r="F160" s="490"/>
      <c r="G160" s="490"/>
      <c r="H160" s="491"/>
      <c r="I160" s="59" t="s">
        <v>138</v>
      </c>
      <c r="J160" s="58"/>
      <c r="K160" s="50"/>
      <c r="L160" s="50"/>
      <c r="M160" s="60"/>
      <c r="N160" s="61"/>
    </row>
    <row r="161" spans="1:14" s="10" customFormat="1" ht="12" x14ac:dyDescent="0.2">
      <c r="A161" s="58" t="s">
        <v>336</v>
      </c>
      <c r="B161" s="453" t="s">
        <v>337</v>
      </c>
      <c r="C161" s="454"/>
      <c r="D161" s="454"/>
      <c r="E161" s="454"/>
      <c r="F161" s="454"/>
      <c r="G161" s="454"/>
      <c r="H161" s="455"/>
      <c r="I161" s="59" t="s">
        <v>138</v>
      </c>
      <c r="J161" s="58"/>
      <c r="K161" s="50"/>
      <c r="L161" s="50"/>
      <c r="M161" s="60"/>
      <c r="N161" s="61"/>
    </row>
    <row r="162" spans="1:14" s="10" customFormat="1" ht="12" x14ac:dyDescent="0.2">
      <c r="A162" s="58" t="s">
        <v>338</v>
      </c>
      <c r="B162" s="453" t="s">
        <v>339</v>
      </c>
      <c r="C162" s="454"/>
      <c r="D162" s="454"/>
      <c r="E162" s="454"/>
      <c r="F162" s="454"/>
      <c r="G162" s="454"/>
      <c r="H162" s="455"/>
      <c r="I162" s="59" t="s">
        <v>138</v>
      </c>
      <c r="J162" s="58"/>
      <c r="K162" s="50"/>
      <c r="L162" s="50"/>
      <c r="M162" s="60"/>
      <c r="N162" s="61"/>
    </row>
    <row r="163" spans="1:14" s="10" customFormat="1" ht="12" x14ac:dyDescent="0.2">
      <c r="A163" s="58" t="s">
        <v>340</v>
      </c>
      <c r="B163" s="486" t="s">
        <v>341</v>
      </c>
      <c r="C163" s="487"/>
      <c r="D163" s="487"/>
      <c r="E163" s="487"/>
      <c r="F163" s="487"/>
      <c r="G163" s="487"/>
      <c r="H163" s="488"/>
      <c r="I163" s="59" t="s">
        <v>138</v>
      </c>
      <c r="J163" s="58"/>
      <c r="K163" s="50"/>
      <c r="L163" s="50"/>
      <c r="M163" s="60"/>
      <c r="N163" s="61"/>
    </row>
    <row r="164" spans="1:14" s="10" customFormat="1" ht="12" x14ac:dyDescent="0.2">
      <c r="A164" s="58" t="s">
        <v>342</v>
      </c>
      <c r="B164" s="486" t="s">
        <v>343</v>
      </c>
      <c r="C164" s="487"/>
      <c r="D164" s="487"/>
      <c r="E164" s="487"/>
      <c r="F164" s="487"/>
      <c r="G164" s="487"/>
      <c r="H164" s="488"/>
      <c r="I164" s="59" t="s">
        <v>138</v>
      </c>
      <c r="J164" s="58"/>
      <c r="K164" s="50"/>
      <c r="L164" s="50"/>
      <c r="M164" s="60"/>
      <c r="N164" s="61"/>
    </row>
    <row r="165" spans="1:14" s="10" customFormat="1" ht="12" x14ac:dyDescent="0.2">
      <c r="A165" s="58" t="s">
        <v>344</v>
      </c>
      <c r="B165" s="486" t="s">
        <v>345</v>
      </c>
      <c r="C165" s="487"/>
      <c r="D165" s="487"/>
      <c r="E165" s="487"/>
      <c r="F165" s="487"/>
      <c r="G165" s="487"/>
      <c r="H165" s="488"/>
      <c r="I165" s="59" t="s">
        <v>138</v>
      </c>
      <c r="J165" s="58"/>
      <c r="K165" s="50"/>
      <c r="L165" s="50"/>
      <c r="M165" s="60"/>
      <c r="N165" s="61"/>
    </row>
    <row r="166" spans="1:14" s="10" customFormat="1" ht="12.75" thickBot="1" x14ac:dyDescent="0.25">
      <c r="A166" s="62" t="s">
        <v>346</v>
      </c>
      <c r="B166" s="492" t="s">
        <v>347</v>
      </c>
      <c r="C166" s="493"/>
      <c r="D166" s="493"/>
      <c r="E166" s="493"/>
      <c r="F166" s="493"/>
      <c r="G166" s="493"/>
      <c r="H166" s="494"/>
      <c r="I166" s="63" t="s">
        <v>138</v>
      </c>
      <c r="J166" s="62"/>
      <c r="K166" s="64"/>
      <c r="L166" s="64"/>
      <c r="M166" s="65"/>
      <c r="N166" s="66"/>
    </row>
    <row r="167" spans="1:14" s="10" customFormat="1" ht="12" x14ac:dyDescent="0.2">
      <c r="A167" s="49" t="s">
        <v>348</v>
      </c>
      <c r="B167" s="483" t="s">
        <v>229</v>
      </c>
      <c r="C167" s="484"/>
      <c r="D167" s="484"/>
      <c r="E167" s="484"/>
      <c r="F167" s="484"/>
      <c r="G167" s="484"/>
      <c r="H167" s="485"/>
      <c r="I167" s="51" t="s">
        <v>349</v>
      </c>
      <c r="J167" s="49"/>
      <c r="K167" s="67"/>
      <c r="L167" s="67"/>
      <c r="M167" s="68"/>
      <c r="N167" s="69"/>
    </row>
    <row r="168" spans="1:14" s="10" customFormat="1" ht="12" x14ac:dyDescent="0.2">
      <c r="A168" s="58" t="s">
        <v>350</v>
      </c>
      <c r="B168" s="453" t="s">
        <v>351</v>
      </c>
      <c r="C168" s="454"/>
      <c r="D168" s="454"/>
      <c r="E168" s="454"/>
      <c r="F168" s="454"/>
      <c r="G168" s="454"/>
      <c r="H168" s="455"/>
      <c r="I168" s="59" t="s">
        <v>138</v>
      </c>
      <c r="J168" s="58"/>
      <c r="K168" s="50"/>
      <c r="L168" s="50"/>
      <c r="M168" s="60"/>
      <c r="N168" s="61"/>
    </row>
    <row r="169" spans="1:14" s="10" customFormat="1" ht="12" x14ac:dyDescent="0.2">
      <c r="A169" s="58" t="s">
        <v>352</v>
      </c>
      <c r="B169" s="459" t="s">
        <v>353</v>
      </c>
      <c r="C169" s="460"/>
      <c r="D169" s="460"/>
      <c r="E169" s="460"/>
      <c r="F169" s="460"/>
      <c r="G169" s="460"/>
      <c r="H169" s="461"/>
      <c r="I169" s="59" t="s">
        <v>138</v>
      </c>
      <c r="J169" s="58"/>
      <c r="K169" s="50"/>
      <c r="L169" s="50"/>
      <c r="M169" s="60"/>
      <c r="N169" s="61"/>
    </row>
    <row r="170" spans="1:14" s="10" customFormat="1" ht="12" x14ac:dyDescent="0.2">
      <c r="A170" s="58" t="s">
        <v>354</v>
      </c>
      <c r="B170" s="471" t="s">
        <v>355</v>
      </c>
      <c r="C170" s="472"/>
      <c r="D170" s="472"/>
      <c r="E170" s="472"/>
      <c r="F170" s="472"/>
      <c r="G170" s="472"/>
      <c r="H170" s="473"/>
      <c r="I170" s="59" t="s">
        <v>138</v>
      </c>
      <c r="J170" s="58"/>
      <c r="K170" s="50"/>
      <c r="L170" s="50"/>
      <c r="M170" s="60"/>
      <c r="N170" s="61"/>
    </row>
    <row r="171" spans="1:14" s="10" customFormat="1" ht="24" customHeight="1" x14ac:dyDescent="0.2">
      <c r="A171" s="58" t="s">
        <v>356</v>
      </c>
      <c r="B171" s="495" t="s">
        <v>142</v>
      </c>
      <c r="C171" s="496"/>
      <c r="D171" s="496"/>
      <c r="E171" s="496"/>
      <c r="F171" s="496"/>
      <c r="G171" s="496"/>
      <c r="H171" s="497"/>
      <c r="I171" s="59" t="s">
        <v>138</v>
      </c>
      <c r="J171" s="58"/>
      <c r="K171" s="50"/>
      <c r="L171" s="50"/>
      <c r="M171" s="60"/>
      <c r="N171" s="61"/>
    </row>
    <row r="172" spans="1:14" s="10" customFormat="1" ht="12" x14ac:dyDescent="0.2">
      <c r="A172" s="58" t="s">
        <v>357</v>
      </c>
      <c r="B172" s="474" t="s">
        <v>355</v>
      </c>
      <c r="C172" s="475"/>
      <c r="D172" s="475"/>
      <c r="E172" s="475"/>
      <c r="F172" s="475"/>
      <c r="G172" s="475"/>
      <c r="H172" s="476"/>
      <c r="I172" s="59" t="s">
        <v>138</v>
      </c>
      <c r="J172" s="58"/>
      <c r="K172" s="50"/>
      <c r="L172" s="50"/>
      <c r="M172" s="60"/>
      <c r="N172" s="61"/>
    </row>
    <row r="173" spans="1:14" s="10" customFormat="1" ht="24" customHeight="1" x14ac:dyDescent="0.2">
      <c r="A173" s="58" t="s">
        <v>358</v>
      </c>
      <c r="B173" s="495" t="s">
        <v>144</v>
      </c>
      <c r="C173" s="496"/>
      <c r="D173" s="496"/>
      <c r="E173" s="496"/>
      <c r="F173" s="496"/>
      <c r="G173" s="496"/>
      <c r="H173" s="497"/>
      <c r="I173" s="59" t="s">
        <v>138</v>
      </c>
      <c r="J173" s="58"/>
      <c r="K173" s="50"/>
      <c r="L173" s="50"/>
      <c r="M173" s="60"/>
      <c r="N173" s="61"/>
    </row>
    <row r="174" spans="1:14" s="10" customFormat="1" ht="12" x14ac:dyDescent="0.2">
      <c r="A174" s="58" t="s">
        <v>359</v>
      </c>
      <c r="B174" s="474" t="s">
        <v>355</v>
      </c>
      <c r="C174" s="475"/>
      <c r="D174" s="475"/>
      <c r="E174" s="475"/>
      <c r="F174" s="475"/>
      <c r="G174" s="475"/>
      <c r="H174" s="476"/>
      <c r="I174" s="59" t="s">
        <v>138</v>
      </c>
      <c r="J174" s="58"/>
      <c r="K174" s="50"/>
      <c r="L174" s="50"/>
      <c r="M174" s="60"/>
      <c r="N174" s="61"/>
    </row>
    <row r="175" spans="1:14" s="10" customFormat="1" ht="24" customHeight="1" x14ac:dyDescent="0.2">
      <c r="A175" s="58" t="s">
        <v>360</v>
      </c>
      <c r="B175" s="495" t="s">
        <v>146</v>
      </c>
      <c r="C175" s="496"/>
      <c r="D175" s="496"/>
      <c r="E175" s="496"/>
      <c r="F175" s="496"/>
      <c r="G175" s="496"/>
      <c r="H175" s="497"/>
      <c r="I175" s="59" t="s">
        <v>138</v>
      </c>
      <c r="J175" s="58"/>
      <c r="K175" s="50"/>
      <c r="L175" s="50"/>
      <c r="M175" s="60"/>
      <c r="N175" s="61"/>
    </row>
    <row r="176" spans="1:14" s="10" customFormat="1" ht="12" x14ac:dyDescent="0.2">
      <c r="A176" s="58" t="s">
        <v>361</v>
      </c>
      <c r="B176" s="474" t="s">
        <v>355</v>
      </c>
      <c r="C176" s="475"/>
      <c r="D176" s="475"/>
      <c r="E176" s="475"/>
      <c r="F176" s="475"/>
      <c r="G176" s="475"/>
      <c r="H176" s="476"/>
      <c r="I176" s="59" t="s">
        <v>138</v>
      </c>
      <c r="J176" s="58"/>
      <c r="K176" s="50"/>
      <c r="L176" s="50"/>
      <c r="M176" s="60"/>
      <c r="N176" s="61"/>
    </row>
    <row r="177" spans="1:14" s="10" customFormat="1" ht="12" x14ac:dyDescent="0.2">
      <c r="A177" s="58" t="s">
        <v>362</v>
      </c>
      <c r="B177" s="459" t="s">
        <v>363</v>
      </c>
      <c r="C177" s="460"/>
      <c r="D177" s="460"/>
      <c r="E177" s="460"/>
      <c r="F177" s="460"/>
      <c r="G177" s="460"/>
      <c r="H177" s="461"/>
      <c r="I177" s="59" t="s">
        <v>138</v>
      </c>
      <c r="J177" s="58"/>
      <c r="K177" s="50"/>
      <c r="L177" s="50"/>
      <c r="M177" s="60"/>
      <c r="N177" s="61"/>
    </row>
    <row r="178" spans="1:14" s="10" customFormat="1" ht="12" x14ac:dyDescent="0.2">
      <c r="A178" s="58" t="s">
        <v>364</v>
      </c>
      <c r="B178" s="471" t="s">
        <v>355</v>
      </c>
      <c r="C178" s="472"/>
      <c r="D178" s="472"/>
      <c r="E178" s="472"/>
      <c r="F178" s="472"/>
      <c r="G178" s="472"/>
      <c r="H178" s="473"/>
      <c r="I178" s="59" t="s">
        <v>138</v>
      </c>
      <c r="J178" s="58"/>
      <c r="K178" s="50"/>
      <c r="L178" s="50"/>
      <c r="M178" s="60"/>
      <c r="N178" s="61"/>
    </row>
    <row r="179" spans="1:14" s="10" customFormat="1" ht="12" x14ac:dyDescent="0.2">
      <c r="A179" s="58" t="s">
        <v>365</v>
      </c>
      <c r="B179" s="459" t="s">
        <v>366</v>
      </c>
      <c r="C179" s="460"/>
      <c r="D179" s="460"/>
      <c r="E179" s="460"/>
      <c r="F179" s="460"/>
      <c r="G179" s="460"/>
      <c r="H179" s="461"/>
      <c r="I179" s="59" t="s">
        <v>138</v>
      </c>
      <c r="J179" s="58"/>
      <c r="K179" s="50"/>
      <c r="L179" s="50"/>
      <c r="M179" s="60"/>
      <c r="N179" s="61"/>
    </row>
    <row r="180" spans="1:14" s="10" customFormat="1" ht="12" x14ac:dyDescent="0.2">
      <c r="A180" s="58" t="s">
        <v>367</v>
      </c>
      <c r="B180" s="471" t="s">
        <v>355</v>
      </c>
      <c r="C180" s="472"/>
      <c r="D180" s="472"/>
      <c r="E180" s="472"/>
      <c r="F180" s="472"/>
      <c r="G180" s="472"/>
      <c r="H180" s="473"/>
      <c r="I180" s="59" t="s">
        <v>138</v>
      </c>
      <c r="J180" s="58"/>
      <c r="K180" s="50"/>
      <c r="L180" s="50"/>
      <c r="M180" s="60"/>
      <c r="N180" s="61"/>
    </row>
    <row r="181" spans="1:14" s="10" customFormat="1" ht="12" x14ac:dyDescent="0.2">
      <c r="A181" s="58" t="s">
        <v>368</v>
      </c>
      <c r="B181" s="459" t="s">
        <v>369</v>
      </c>
      <c r="C181" s="460"/>
      <c r="D181" s="460"/>
      <c r="E181" s="460"/>
      <c r="F181" s="460"/>
      <c r="G181" s="460"/>
      <c r="H181" s="461"/>
      <c r="I181" s="59" t="s">
        <v>138</v>
      </c>
      <c r="J181" s="58"/>
      <c r="K181" s="50"/>
      <c r="L181" s="50"/>
      <c r="M181" s="60"/>
      <c r="N181" s="61"/>
    </row>
    <row r="182" spans="1:14" s="10" customFormat="1" ht="12" x14ac:dyDescent="0.2">
      <c r="A182" s="58" t="s">
        <v>370</v>
      </c>
      <c r="B182" s="471" t="s">
        <v>355</v>
      </c>
      <c r="C182" s="472"/>
      <c r="D182" s="472"/>
      <c r="E182" s="472"/>
      <c r="F182" s="472"/>
      <c r="G182" s="472"/>
      <c r="H182" s="473"/>
      <c r="I182" s="59" t="s">
        <v>138</v>
      </c>
      <c r="J182" s="58"/>
      <c r="K182" s="50"/>
      <c r="L182" s="50"/>
      <c r="M182" s="60"/>
      <c r="N182" s="61"/>
    </row>
    <row r="183" spans="1:14" s="10" customFormat="1" ht="12" x14ac:dyDescent="0.2">
      <c r="A183" s="58" t="s">
        <v>371</v>
      </c>
      <c r="B183" s="459" t="s">
        <v>372</v>
      </c>
      <c r="C183" s="460"/>
      <c r="D183" s="460"/>
      <c r="E183" s="460"/>
      <c r="F183" s="460"/>
      <c r="G183" s="460"/>
      <c r="H183" s="461"/>
      <c r="I183" s="59" t="s">
        <v>138</v>
      </c>
      <c r="J183" s="58"/>
      <c r="K183" s="50"/>
      <c r="L183" s="50"/>
      <c r="M183" s="60"/>
      <c r="N183" s="61"/>
    </row>
    <row r="184" spans="1:14" s="10" customFormat="1" ht="12" x14ac:dyDescent="0.2">
      <c r="A184" s="58" t="s">
        <v>373</v>
      </c>
      <c r="B184" s="471" t="s">
        <v>355</v>
      </c>
      <c r="C184" s="472"/>
      <c r="D184" s="472"/>
      <c r="E184" s="472"/>
      <c r="F184" s="472"/>
      <c r="G184" s="472"/>
      <c r="H184" s="473"/>
      <c r="I184" s="59" t="s">
        <v>138</v>
      </c>
      <c r="J184" s="58"/>
      <c r="K184" s="50"/>
      <c r="L184" s="50"/>
      <c r="M184" s="60"/>
      <c r="N184" s="61"/>
    </row>
    <row r="185" spans="1:14" s="10" customFormat="1" ht="12" x14ac:dyDescent="0.2">
      <c r="A185" s="58" t="s">
        <v>374</v>
      </c>
      <c r="B185" s="459" t="s">
        <v>375</v>
      </c>
      <c r="C185" s="460"/>
      <c r="D185" s="460"/>
      <c r="E185" s="460"/>
      <c r="F185" s="460"/>
      <c r="G185" s="460"/>
      <c r="H185" s="461"/>
      <c r="I185" s="59" t="s">
        <v>138</v>
      </c>
      <c r="J185" s="58"/>
      <c r="K185" s="50"/>
      <c r="L185" s="50"/>
      <c r="M185" s="60"/>
      <c r="N185" s="61"/>
    </row>
    <row r="186" spans="1:14" s="10" customFormat="1" ht="12" x14ac:dyDescent="0.2">
      <c r="A186" s="58" t="s">
        <v>376</v>
      </c>
      <c r="B186" s="471" t="s">
        <v>355</v>
      </c>
      <c r="C186" s="472"/>
      <c r="D186" s="472"/>
      <c r="E186" s="472"/>
      <c r="F186" s="472"/>
      <c r="G186" s="472"/>
      <c r="H186" s="473"/>
      <c r="I186" s="59" t="s">
        <v>138</v>
      </c>
      <c r="J186" s="58"/>
      <c r="K186" s="50"/>
      <c r="L186" s="50"/>
      <c r="M186" s="60"/>
      <c r="N186" s="61"/>
    </row>
    <row r="187" spans="1:14" s="10" customFormat="1" ht="12" x14ac:dyDescent="0.2">
      <c r="A187" s="58" t="s">
        <v>374</v>
      </c>
      <c r="B187" s="459" t="s">
        <v>377</v>
      </c>
      <c r="C187" s="460"/>
      <c r="D187" s="460"/>
      <c r="E187" s="460"/>
      <c r="F187" s="460"/>
      <c r="G187" s="460"/>
      <c r="H187" s="461"/>
      <c r="I187" s="59" t="s">
        <v>138</v>
      </c>
      <c r="J187" s="58"/>
      <c r="K187" s="50"/>
      <c r="L187" s="50"/>
      <c r="M187" s="60"/>
      <c r="N187" s="61"/>
    </row>
    <row r="188" spans="1:14" s="10" customFormat="1" ht="12" x14ac:dyDescent="0.2">
      <c r="A188" s="58" t="s">
        <v>378</v>
      </c>
      <c r="B188" s="471" t="s">
        <v>355</v>
      </c>
      <c r="C188" s="472"/>
      <c r="D188" s="472"/>
      <c r="E188" s="472"/>
      <c r="F188" s="472"/>
      <c r="G188" s="472"/>
      <c r="H188" s="473"/>
      <c r="I188" s="59" t="s">
        <v>138</v>
      </c>
      <c r="J188" s="58"/>
      <c r="K188" s="50"/>
      <c r="L188" s="50"/>
      <c r="M188" s="60"/>
      <c r="N188" s="61"/>
    </row>
    <row r="189" spans="1:14" s="10" customFormat="1" ht="24" customHeight="1" x14ac:dyDescent="0.2">
      <c r="A189" s="58" t="s">
        <v>379</v>
      </c>
      <c r="B189" s="468" t="s">
        <v>380</v>
      </c>
      <c r="C189" s="469"/>
      <c r="D189" s="469"/>
      <c r="E189" s="469"/>
      <c r="F189" s="469"/>
      <c r="G189" s="469"/>
      <c r="H189" s="470"/>
      <c r="I189" s="59" t="s">
        <v>138</v>
      </c>
      <c r="J189" s="58"/>
      <c r="K189" s="50"/>
      <c r="L189" s="50"/>
      <c r="M189" s="60"/>
      <c r="N189" s="61"/>
    </row>
    <row r="190" spans="1:14" s="10" customFormat="1" ht="12" x14ac:dyDescent="0.2">
      <c r="A190" s="58" t="s">
        <v>381</v>
      </c>
      <c r="B190" s="471" t="s">
        <v>355</v>
      </c>
      <c r="C190" s="472"/>
      <c r="D190" s="472"/>
      <c r="E190" s="472"/>
      <c r="F190" s="472"/>
      <c r="G190" s="472"/>
      <c r="H190" s="473"/>
      <c r="I190" s="59" t="s">
        <v>138</v>
      </c>
      <c r="J190" s="58"/>
      <c r="K190" s="50"/>
      <c r="L190" s="50"/>
      <c r="M190" s="60"/>
      <c r="N190" s="61"/>
    </row>
    <row r="191" spans="1:14" s="10" customFormat="1" ht="12" x14ac:dyDescent="0.2">
      <c r="A191" s="58" t="s">
        <v>382</v>
      </c>
      <c r="B191" s="471" t="s">
        <v>162</v>
      </c>
      <c r="C191" s="472"/>
      <c r="D191" s="472"/>
      <c r="E191" s="472"/>
      <c r="F191" s="472"/>
      <c r="G191" s="472"/>
      <c r="H191" s="473"/>
      <c r="I191" s="59" t="s">
        <v>138</v>
      </c>
      <c r="J191" s="58"/>
      <c r="K191" s="50"/>
      <c r="L191" s="50"/>
      <c r="M191" s="60"/>
      <c r="N191" s="61"/>
    </row>
    <row r="192" spans="1:14" s="10" customFormat="1" ht="12" x14ac:dyDescent="0.2">
      <c r="A192" s="58" t="s">
        <v>383</v>
      </c>
      <c r="B192" s="474" t="s">
        <v>355</v>
      </c>
      <c r="C192" s="475"/>
      <c r="D192" s="475"/>
      <c r="E192" s="475"/>
      <c r="F192" s="475"/>
      <c r="G192" s="475"/>
      <c r="H192" s="476"/>
      <c r="I192" s="59" t="s">
        <v>138</v>
      </c>
      <c r="J192" s="58"/>
      <c r="K192" s="50"/>
      <c r="L192" s="50"/>
      <c r="M192" s="60"/>
      <c r="N192" s="61"/>
    </row>
    <row r="193" spans="1:14" s="10" customFormat="1" ht="12" x14ac:dyDescent="0.2">
      <c r="A193" s="58" t="s">
        <v>384</v>
      </c>
      <c r="B193" s="471" t="s">
        <v>164</v>
      </c>
      <c r="C193" s="472"/>
      <c r="D193" s="472"/>
      <c r="E193" s="472"/>
      <c r="F193" s="472"/>
      <c r="G193" s="472"/>
      <c r="H193" s="473"/>
      <c r="I193" s="59" t="s">
        <v>138</v>
      </c>
      <c r="J193" s="58"/>
      <c r="K193" s="50"/>
      <c r="L193" s="50"/>
      <c r="M193" s="60"/>
      <c r="N193" s="61"/>
    </row>
    <row r="194" spans="1:14" s="10" customFormat="1" ht="12" x14ac:dyDescent="0.2">
      <c r="A194" s="58" t="s">
        <v>385</v>
      </c>
      <c r="B194" s="474" t="s">
        <v>355</v>
      </c>
      <c r="C194" s="475"/>
      <c r="D194" s="475"/>
      <c r="E194" s="475"/>
      <c r="F194" s="475"/>
      <c r="G194" s="475"/>
      <c r="H194" s="476"/>
      <c r="I194" s="59" t="s">
        <v>138</v>
      </c>
      <c r="J194" s="58"/>
      <c r="K194" s="50"/>
      <c r="L194" s="50"/>
      <c r="M194" s="60"/>
      <c r="N194" s="61"/>
    </row>
    <row r="195" spans="1:14" s="10" customFormat="1" ht="12" x14ac:dyDescent="0.2">
      <c r="A195" s="58" t="s">
        <v>386</v>
      </c>
      <c r="B195" s="459" t="s">
        <v>387</v>
      </c>
      <c r="C195" s="460"/>
      <c r="D195" s="460"/>
      <c r="E195" s="460"/>
      <c r="F195" s="460"/>
      <c r="G195" s="460"/>
      <c r="H195" s="461"/>
      <c r="I195" s="59" t="s">
        <v>138</v>
      </c>
      <c r="J195" s="58"/>
      <c r="K195" s="50"/>
      <c r="L195" s="50"/>
      <c r="M195" s="60"/>
      <c r="N195" s="61"/>
    </row>
    <row r="196" spans="1:14" s="10" customFormat="1" ht="12" x14ac:dyDescent="0.2">
      <c r="A196" s="58" t="s">
        <v>388</v>
      </c>
      <c r="B196" s="471" t="s">
        <v>355</v>
      </c>
      <c r="C196" s="472"/>
      <c r="D196" s="472"/>
      <c r="E196" s="472"/>
      <c r="F196" s="472"/>
      <c r="G196" s="472"/>
      <c r="H196" s="473"/>
      <c r="I196" s="59" t="s">
        <v>138</v>
      </c>
      <c r="J196" s="58"/>
      <c r="K196" s="50"/>
      <c r="L196" s="50"/>
      <c r="M196" s="60"/>
      <c r="N196" s="61"/>
    </row>
    <row r="197" spans="1:14" s="10" customFormat="1" ht="12" x14ac:dyDescent="0.2">
      <c r="A197" s="58" t="s">
        <v>389</v>
      </c>
      <c r="B197" s="453" t="s">
        <v>390</v>
      </c>
      <c r="C197" s="454"/>
      <c r="D197" s="454"/>
      <c r="E197" s="454"/>
      <c r="F197" s="454"/>
      <c r="G197" s="454"/>
      <c r="H197" s="455"/>
      <c r="I197" s="59" t="s">
        <v>138</v>
      </c>
      <c r="J197" s="58"/>
      <c r="K197" s="50"/>
      <c r="L197" s="50"/>
      <c r="M197" s="60"/>
      <c r="N197" s="61"/>
    </row>
    <row r="198" spans="1:14" s="10" customFormat="1" ht="12" x14ac:dyDescent="0.2">
      <c r="A198" s="58" t="s">
        <v>391</v>
      </c>
      <c r="B198" s="459" t="s">
        <v>392</v>
      </c>
      <c r="C198" s="460"/>
      <c r="D198" s="460"/>
      <c r="E198" s="460"/>
      <c r="F198" s="460"/>
      <c r="G198" s="460"/>
      <c r="H198" s="461"/>
      <c r="I198" s="59" t="s">
        <v>138</v>
      </c>
      <c r="J198" s="58"/>
      <c r="K198" s="50"/>
      <c r="L198" s="50"/>
      <c r="M198" s="60"/>
      <c r="N198" s="61"/>
    </row>
    <row r="199" spans="1:14" s="10" customFormat="1" ht="12" x14ac:dyDescent="0.2">
      <c r="A199" s="58" t="s">
        <v>393</v>
      </c>
      <c r="B199" s="471" t="s">
        <v>355</v>
      </c>
      <c r="C199" s="472"/>
      <c r="D199" s="472"/>
      <c r="E199" s="472"/>
      <c r="F199" s="472"/>
      <c r="G199" s="472"/>
      <c r="H199" s="473"/>
      <c r="I199" s="59" t="s">
        <v>138</v>
      </c>
      <c r="J199" s="58"/>
      <c r="K199" s="50"/>
      <c r="L199" s="50"/>
      <c r="M199" s="60"/>
      <c r="N199" s="61"/>
    </row>
    <row r="200" spans="1:14" s="10" customFormat="1" ht="12" x14ac:dyDescent="0.2">
      <c r="A200" s="58" t="s">
        <v>394</v>
      </c>
      <c r="B200" s="459" t="s">
        <v>395</v>
      </c>
      <c r="C200" s="460"/>
      <c r="D200" s="460"/>
      <c r="E200" s="460"/>
      <c r="F200" s="460"/>
      <c r="G200" s="460"/>
      <c r="H200" s="461"/>
      <c r="I200" s="59" t="s">
        <v>138</v>
      </c>
      <c r="J200" s="58"/>
      <c r="K200" s="50"/>
      <c r="L200" s="50"/>
      <c r="M200" s="60"/>
      <c r="N200" s="61"/>
    </row>
    <row r="201" spans="1:14" s="10" customFormat="1" ht="12" x14ac:dyDescent="0.2">
      <c r="A201" s="58" t="s">
        <v>396</v>
      </c>
      <c r="B201" s="471" t="s">
        <v>397</v>
      </c>
      <c r="C201" s="472"/>
      <c r="D201" s="472"/>
      <c r="E201" s="472"/>
      <c r="F201" s="472"/>
      <c r="G201" s="472"/>
      <c r="H201" s="473"/>
      <c r="I201" s="59" t="s">
        <v>138</v>
      </c>
      <c r="J201" s="58"/>
      <c r="K201" s="50"/>
      <c r="L201" s="50"/>
      <c r="M201" s="60"/>
      <c r="N201" s="61"/>
    </row>
    <row r="202" spans="1:14" s="10" customFormat="1" ht="12" x14ac:dyDescent="0.2">
      <c r="A202" s="58" t="s">
        <v>398</v>
      </c>
      <c r="B202" s="474" t="s">
        <v>355</v>
      </c>
      <c r="C202" s="475"/>
      <c r="D202" s="475"/>
      <c r="E202" s="475"/>
      <c r="F202" s="475"/>
      <c r="G202" s="475"/>
      <c r="H202" s="476"/>
      <c r="I202" s="59" t="s">
        <v>138</v>
      </c>
      <c r="J202" s="58"/>
      <c r="K202" s="50"/>
      <c r="L202" s="50"/>
      <c r="M202" s="60"/>
      <c r="N202" s="61"/>
    </row>
    <row r="203" spans="1:14" s="10" customFormat="1" ht="12" x14ac:dyDescent="0.2">
      <c r="A203" s="58" t="s">
        <v>399</v>
      </c>
      <c r="B203" s="471" t="s">
        <v>400</v>
      </c>
      <c r="C203" s="472"/>
      <c r="D203" s="472"/>
      <c r="E203" s="472"/>
      <c r="F203" s="472"/>
      <c r="G203" s="472"/>
      <c r="H203" s="473"/>
      <c r="I203" s="59" t="s">
        <v>138</v>
      </c>
      <c r="J203" s="58"/>
      <c r="K203" s="50"/>
      <c r="L203" s="50"/>
      <c r="M203" s="60"/>
      <c r="N203" s="61"/>
    </row>
    <row r="204" spans="1:14" s="10" customFormat="1" ht="12" x14ac:dyDescent="0.2">
      <c r="A204" s="58" t="s">
        <v>401</v>
      </c>
      <c r="B204" s="474" t="s">
        <v>355</v>
      </c>
      <c r="C204" s="475"/>
      <c r="D204" s="475"/>
      <c r="E204" s="475"/>
      <c r="F204" s="475"/>
      <c r="G204" s="475"/>
      <c r="H204" s="476"/>
      <c r="I204" s="59" t="s">
        <v>138</v>
      </c>
      <c r="J204" s="58"/>
      <c r="K204" s="50"/>
      <c r="L204" s="50"/>
      <c r="M204" s="60"/>
      <c r="N204" s="61"/>
    </row>
    <row r="205" spans="1:14" s="10" customFormat="1" ht="24" customHeight="1" x14ac:dyDescent="0.2">
      <c r="A205" s="58" t="s">
        <v>402</v>
      </c>
      <c r="B205" s="468" t="s">
        <v>403</v>
      </c>
      <c r="C205" s="469"/>
      <c r="D205" s="469"/>
      <c r="E205" s="469"/>
      <c r="F205" s="469"/>
      <c r="G205" s="469"/>
      <c r="H205" s="470"/>
      <c r="I205" s="59" t="s">
        <v>138</v>
      </c>
      <c r="J205" s="58"/>
      <c r="K205" s="50"/>
      <c r="L205" s="50"/>
      <c r="M205" s="60"/>
      <c r="N205" s="61"/>
    </row>
    <row r="206" spans="1:14" s="10" customFormat="1" ht="12" x14ac:dyDescent="0.2">
      <c r="A206" s="58" t="s">
        <v>404</v>
      </c>
      <c r="B206" s="471" t="s">
        <v>355</v>
      </c>
      <c r="C206" s="472"/>
      <c r="D206" s="472"/>
      <c r="E206" s="472"/>
      <c r="F206" s="472"/>
      <c r="G206" s="472"/>
      <c r="H206" s="473"/>
      <c r="I206" s="59" t="s">
        <v>138</v>
      </c>
      <c r="J206" s="58"/>
      <c r="K206" s="50"/>
      <c r="L206" s="50"/>
      <c r="M206" s="60"/>
      <c r="N206" s="61"/>
    </row>
    <row r="207" spans="1:14" s="10" customFormat="1" ht="12" x14ac:dyDescent="0.2">
      <c r="A207" s="58" t="s">
        <v>405</v>
      </c>
      <c r="B207" s="459" t="s">
        <v>406</v>
      </c>
      <c r="C207" s="460"/>
      <c r="D207" s="460"/>
      <c r="E207" s="460"/>
      <c r="F207" s="460"/>
      <c r="G207" s="460"/>
      <c r="H207" s="461"/>
      <c r="I207" s="59" t="s">
        <v>138</v>
      </c>
      <c r="J207" s="58"/>
      <c r="K207" s="50"/>
      <c r="L207" s="50"/>
      <c r="M207" s="60"/>
      <c r="N207" s="61"/>
    </row>
    <row r="208" spans="1:14" s="10" customFormat="1" ht="12" x14ac:dyDescent="0.2">
      <c r="A208" s="58" t="s">
        <v>407</v>
      </c>
      <c r="B208" s="471" t="s">
        <v>355</v>
      </c>
      <c r="C208" s="472"/>
      <c r="D208" s="472"/>
      <c r="E208" s="472"/>
      <c r="F208" s="472"/>
      <c r="G208" s="472"/>
      <c r="H208" s="473"/>
      <c r="I208" s="59" t="s">
        <v>138</v>
      </c>
      <c r="J208" s="58"/>
      <c r="K208" s="50"/>
      <c r="L208" s="50"/>
      <c r="M208" s="60"/>
      <c r="N208" s="61"/>
    </row>
    <row r="209" spans="1:14" s="10" customFormat="1" ht="12" x14ac:dyDescent="0.2">
      <c r="A209" s="58" t="s">
        <v>408</v>
      </c>
      <c r="B209" s="459" t="s">
        <v>409</v>
      </c>
      <c r="C209" s="460"/>
      <c r="D209" s="460"/>
      <c r="E209" s="460"/>
      <c r="F209" s="460"/>
      <c r="G209" s="460"/>
      <c r="H209" s="461"/>
      <c r="I209" s="59" t="s">
        <v>138</v>
      </c>
      <c r="J209" s="58"/>
      <c r="K209" s="50"/>
      <c r="L209" s="50"/>
      <c r="M209" s="60"/>
      <c r="N209" s="61"/>
    </row>
    <row r="210" spans="1:14" s="10" customFormat="1" ht="12" x14ac:dyDescent="0.2">
      <c r="A210" s="58" t="s">
        <v>410</v>
      </c>
      <c r="B210" s="471" t="s">
        <v>355</v>
      </c>
      <c r="C210" s="472"/>
      <c r="D210" s="472"/>
      <c r="E210" s="472"/>
      <c r="F210" s="472"/>
      <c r="G210" s="472"/>
      <c r="H210" s="473"/>
      <c r="I210" s="59" t="s">
        <v>138</v>
      </c>
      <c r="J210" s="58"/>
      <c r="K210" s="50"/>
      <c r="L210" s="50"/>
      <c r="M210" s="60"/>
      <c r="N210" s="61"/>
    </row>
    <row r="211" spans="1:14" s="10" customFormat="1" ht="12" x14ac:dyDescent="0.2">
      <c r="A211" s="58" t="s">
        <v>411</v>
      </c>
      <c r="B211" s="459" t="s">
        <v>412</v>
      </c>
      <c r="C211" s="460"/>
      <c r="D211" s="460"/>
      <c r="E211" s="460"/>
      <c r="F211" s="460"/>
      <c r="G211" s="460"/>
      <c r="H211" s="461"/>
      <c r="I211" s="59" t="s">
        <v>138</v>
      </c>
      <c r="J211" s="58"/>
      <c r="K211" s="50"/>
      <c r="L211" s="50"/>
      <c r="M211" s="60"/>
      <c r="N211" s="61"/>
    </row>
    <row r="212" spans="1:14" s="10" customFormat="1" ht="12" x14ac:dyDescent="0.2">
      <c r="A212" s="58" t="s">
        <v>413</v>
      </c>
      <c r="B212" s="471" t="s">
        <v>355</v>
      </c>
      <c r="C212" s="472"/>
      <c r="D212" s="472"/>
      <c r="E212" s="472"/>
      <c r="F212" s="472"/>
      <c r="G212" s="472"/>
      <c r="H212" s="473"/>
      <c r="I212" s="59" t="s">
        <v>138</v>
      </c>
      <c r="J212" s="58"/>
      <c r="K212" s="50"/>
      <c r="L212" s="50"/>
      <c r="M212" s="60"/>
      <c r="N212" s="61"/>
    </row>
    <row r="213" spans="1:14" s="10" customFormat="1" ht="12" x14ac:dyDescent="0.2">
      <c r="A213" s="58" t="s">
        <v>414</v>
      </c>
      <c r="B213" s="459" t="s">
        <v>415</v>
      </c>
      <c r="C213" s="460"/>
      <c r="D213" s="460"/>
      <c r="E213" s="460"/>
      <c r="F213" s="460"/>
      <c r="G213" s="460"/>
      <c r="H213" s="461"/>
      <c r="I213" s="59" t="s">
        <v>138</v>
      </c>
      <c r="J213" s="58"/>
      <c r="K213" s="50"/>
      <c r="L213" s="50"/>
      <c r="M213" s="60"/>
      <c r="N213" s="61"/>
    </row>
    <row r="214" spans="1:14" s="10" customFormat="1" ht="12" x14ac:dyDescent="0.2">
      <c r="A214" s="58" t="s">
        <v>416</v>
      </c>
      <c r="B214" s="471" t="s">
        <v>355</v>
      </c>
      <c r="C214" s="472"/>
      <c r="D214" s="472"/>
      <c r="E214" s="472"/>
      <c r="F214" s="472"/>
      <c r="G214" s="472"/>
      <c r="H214" s="473"/>
      <c r="I214" s="59" t="s">
        <v>138</v>
      </c>
      <c r="J214" s="58"/>
      <c r="K214" s="50"/>
      <c r="L214" s="50"/>
      <c r="M214" s="60"/>
      <c r="N214" s="61"/>
    </row>
    <row r="215" spans="1:14" s="10" customFormat="1" ht="24" customHeight="1" x14ac:dyDescent="0.2">
      <c r="A215" s="58" t="s">
        <v>417</v>
      </c>
      <c r="B215" s="468" t="s">
        <v>418</v>
      </c>
      <c r="C215" s="469"/>
      <c r="D215" s="469"/>
      <c r="E215" s="469"/>
      <c r="F215" s="469"/>
      <c r="G215" s="469"/>
      <c r="H215" s="470"/>
      <c r="I215" s="59" t="s">
        <v>138</v>
      </c>
      <c r="J215" s="58"/>
      <c r="K215" s="50"/>
      <c r="L215" s="50"/>
      <c r="M215" s="60"/>
      <c r="N215" s="61"/>
    </row>
    <row r="216" spans="1:14" s="10" customFormat="1" ht="12" x14ac:dyDescent="0.2">
      <c r="A216" s="58" t="s">
        <v>419</v>
      </c>
      <c r="B216" s="471" t="s">
        <v>355</v>
      </c>
      <c r="C216" s="472"/>
      <c r="D216" s="472"/>
      <c r="E216" s="472"/>
      <c r="F216" s="472"/>
      <c r="G216" s="472"/>
      <c r="H216" s="473"/>
      <c r="I216" s="59" t="s">
        <v>138</v>
      </c>
      <c r="J216" s="58"/>
      <c r="K216" s="50"/>
      <c r="L216" s="50"/>
      <c r="M216" s="60"/>
      <c r="N216" s="61"/>
    </row>
    <row r="217" spans="1:14" s="10" customFormat="1" ht="12" x14ac:dyDescent="0.2">
      <c r="A217" s="58" t="s">
        <v>420</v>
      </c>
      <c r="B217" s="459" t="s">
        <v>421</v>
      </c>
      <c r="C217" s="460"/>
      <c r="D217" s="460"/>
      <c r="E217" s="460"/>
      <c r="F217" s="460"/>
      <c r="G217" s="460"/>
      <c r="H217" s="461"/>
      <c r="I217" s="59" t="s">
        <v>138</v>
      </c>
      <c r="J217" s="58"/>
      <c r="K217" s="50"/>
      <c r="L217" s="50"/>
      <c r="M217" s="60"/>
      <c r="N217" s="61"/>
    </row>
    <row r="218" spans="1:14" s="10" customFormat="1" ht="12" x14ac:dyDescent="0.2">
      <c r="A218" s="58" t="s">
        <v>422</v>
      </c>
      <c r="B218" s="471" t="s">
        <v>355</v>
      </c>
      <c r="C218" s="472"/>
      <c r="D218" s="472"/>
      <c r="E218" s="472"/>
      <c r="F218" s="472"/>
      <c r="G218" s="472"/>
      <c r="H218" s="473"/>
      <c r="I218" s="59" t="s">
        <v>138</v>
      </c>
      <c r="J218" s="58"/>
      <c r="K218" s="50"/>
      <c r="L218" s="50"/>
      <c r="M218" s="60"/>
      <c r="N218" s="61"/>
    </row>
    <row r="219" spans="1:14" s="10" customFormat="1" ht="24" customHeight="1" x14ac:dyDescent="0.2">
      <c r="A219" s="58" t="s">
        <v>423</v>
      </c>
      <c r="B219" s="456" t="s">
        <v>424</v>
      </c>
      <c r="C219" s="457"/>
      <c r="D219" s="457"/>
      <c r="E219" s="457"/>
      <c r="F219" s="457"/>
      <c r="G219" s="457"/>
      <c r="H219" s="458"/>
      <c r="I219" s="59" t="s">
        <v>8</v>
      </c>
      <c r="J219" s="58"/>
      <c r="K219" s="50"/>
      <c r="L219" s="50"/>
      <c r="M219" s="60"/>
      <c r="N219" s="61"/>
    </row>
    <row r="220" spans="1:14" s="10" customFormat="1" ht="12" x14ac:dyDescent="0.2">
      <c r="A220" s="58" t="s">
        <v>425</v>
      </c>
      <c r="B220" s="459" t="s">
        <v>426</v>
      </c>
      <c r="C220" s="460"/>
      <c r="D220" s="460"/>
      <c r="E220" s="460"/>
      <c r="F220" s="460"/>
      <c r="G220" s="460"/>
      <c r="H220" s="461"/>
      <c r="I220" s="59" t="s">
        <v>8</v>
      </c>
      <c r="J220" s="58"/>
      <c r="K220" s="50"/>
      <c r="L220" s="50"/>
      <c r="M220" s="60"/>
      <c r="N220" s="61"/>
    </row>
    <row r="221" spans="1:14" s="10" customFormat="1" ht="24" customHeight="1" x14ac:dyDescent="0.2">
      <c r="A221" s="58" t="s">
        <v>427</v>
      </c>
      <c r="B221" s="468" t="s">
        <v>428</v>
      </c>
      <c r="C221" s="469"/>
      <c r="D221" s="469"/>
      <c r="E221" s="469"/>
      <c r="F221" s="469"/>
      <c r="G221" s="469"/>
      <c r="H221" s="470"/>
      <c r="I221" s="59" t="s">
        <v>8</v>
      </c>
      <c r="J221" s="58"/>
      <c r="K221" s="50"/>
      <c r="L221" s="50"/>
      <c r="M221" s="60"/>
      <c r="N221" s="61"/>
    </row>
    <row r="222" spans="1:14" s="10" customFormat="1" ht="24" customHeight="1" x14ac:dyDescent="0.2">
      <c r="A222" s="58" t="s">
        <v>429</v>
      </c>
      <c r="B222" s="468" t="s">
        <v>430</v>
      </c>
      <c r="C222" s="469"/>
      <c r="D222" s="469"/>
      <c r="E222" s="469"/>
      <c r="F222" s="469"/>
      <c r="G222" s="469"/>
      <c r="H222" s="470"/>
      <c r="I222" s="59" t="s">
        <v>8</v>
      </c>
      <c r="J222" s="58"/>
      <c r="K222" s="50"/>
      <c r="L222" s="50"/>
      <c r="M222" s="60"/>
      <c r="N222" s="61"/>
    </row>
    <row r="223" spans="1:14" s="10" customFormat="1" ht="24" customHeight="1" x14ac:dyDescent="0.2">
      <c r="A223" s="58" t="s">
        <v>431</v>
      </c>
      <c r="B223" s="468" t="s">
        <v>432</v>
      </c>
      <c r="C223" s="469"/>
      <c r="D223" s="469"/>
      <c r="E223" s="469"/>
      <c r="F223" s="469"/>
      <c r="G223" s="469"/>
      <c r="H223" s="470"/>
      <c r="I223" s="59" t="s">
        <v>8</v>
      </c>
      <c r="J223" s="58"/>
      <c r="K223" s="50"/>
      <c r="L223" s="50"/>
      <c r="M223" s="60"/>
      <c r="N223" s="61"/>
    </row>
    <row r="224" spans="1:14" s="10" customFormat="1" ht="12" x14ac:dyDescent="0.2">
      <c r="A224" s="58" t="s">
        <v>433</v>
      </c>
      <c r="B224" s="459" t="s">
        <v>434</v>
      </c>
      <c r="C224" s="460"/>
      <c r="D224" s="460"/>
      <c r="E224" s="460"/>
      <c r="F224" s="460"/>
      <c r="G224" s="460"/>
      <c r="H224" s="461"/>
      <c r="I224" s="59" t="s">
        <v>8</v>
      </c>
      <c r="J224" s="58"/>
      <c r="K224" s="50"/>
      <c r="L224" s="50"/>
      <c r="M224" s="60"/>
      <c r="N224" s="61"/>
    </row>
    <row r="225" spans="1:14" s="10" customFormat="1" ht="12" x14ac:dyDescent="0.2">
      <c r="A225" s="58" t="s">
        <v>435</v>
      </c>
      <c r="B225" s="459" t="s">
        <v>436</v>
      </c>
      <c r="C225" s="460"/>
      <c r="D225" s="460"/>
      <c r="E225" s="460"/>
      <c r="F225" s="460"/>
      <c r="G225" s="460"/>
      <c r="H225" s="461"/>
      <c r="I225" s="59" t="s">
        <v>8</v>
      </c>
      <c r="J225" s="58"/>
      <c r="K225" s="50"/>
      <c r="L225" s="50"/>
      <c r="M225" s="60"/>
      <c r="N225" s="61"/>
    </row>
    <row r="226" spans="1:14" s="10" customFormat="1" ht="12" x14ac:dyDescent="0.2">
      <c r="A226" s="58" t="s">
        <v>437</v>
      </c>
      <c r="B226" s="459" t="s">
        <v>438</v>
      </c>
      <c r="C226" s="460"/>
      <c r="D226" s="460"/>
      <c r="E226" s="460"/>
      <c r="F226" s="460"/>
      <c r="G226" s="460"/>
      <c r="H226" s="461"/>
      <c r="I226" s="59" t="s">
        <v>8</v>
      </c>
      <c r="J226" s="58"/>
      <c r="K226" s="50"/>
      <c r="L226" s="50"/>
      <c r="M226" s="60"/>
      <c r="N226" s="61"/>
    </row>
    <row r="227" spans="1:14" s="10" customFormat="1" ht="12" x14ac:dyDescent="0.2">
      <c r="A227" s="58" t="s">
        <v>439</v>
      </c>
      <c r="B227" s="459" t="s">
        <v>440</v>
      </c>
      <c r="C227" s="460"/>
      <c r="D227" s="460"/>
      <c r="E227" s="460"/>
      <c r="F227" s="460"/>
      <c r="G227" s="460"/>
      <c r="H227" s="461"/>
      <c r="I227" s="59" t="s">
        <v>8</v>
      </c>
      <c r="J227" s="58"/>
      <c r="K227" s="50"/>
      <c r="L227" s="50"/>
      <c r="M227" s="60"/>
      <c r="N227" s="61"/>
    </row>
    <row r="228" spans="1:14" s="10" customFormat="1" ht="12" x14ac:dyDescent="0.2">
      <c r="A228" s="58" t="s">
        <v>441</v>
      </c>
      <c r="B228" s="459" t="s">
        <v>442</v>
      </c>
      <c r="C228" s="460"/>
      <c r="D228" s="460"/>
      <c r="E228" s="460"/>
      <c r="F228" s="460"/>
      <c r="G228" s="460"/>
      <c r="H228" s="461"/>
      <c r="I228" s="59" t="s">
        <v>8</v>
      </c>
      <c r="J228" s="58"/>
      <c r="K228" s="50"/>
      <c r="L228" s="50"/>
      <c r="M228" s="60"/>
      <c r="N228" s="61"/>
    </row>
    <row r="229" spans="1:14" s="10" customFormat="1" ht="24" customHeight="1" x14ac:dyDescent="0.2">
      <c r="A229" s="58" t="s">
        <v>443</v>
      </c>
      <c r="B229" s="468" t="s">
        <v>444</v>
      </c>
      <c r="C229" s="469"/>
      <c r="D229" s="469"/>
      <c r="E229" s="469"/>
      <c r="F229" s="469"/>
      <c r="G229" s="469"/>
      <c r="H229" s="470"/>
      <c r="I229" s="59" t="s">
        <v>8</v>
      </c>
      <c r="J229" s="58"/>
      <c r="K229" s="50"/>
      <c r="L229" s="50"/>
      <c r="M229" s="60"/>
      <c r="N229" s="61"/>
    </row>
    <row r="230" spans="1:14" s="10" customFormat="1" ht="12" x14ac:dyDescent="0.2">
      <c r="A230" s="58" t="s">
        <v>445</v>
      </c>
      <c r="B230" s="471" t="s">
        <v>162</v>
      </c>
      <c r="C230" s="472"/>
      <c r="D230" s="472"/>
      <c r="E230" s="472"/>
      <c r="F230" s="472"/>
      <c r="G230" s="472"/>
      <c r="H230" s="473"/>
      <c r="I230" s="59" t="s">
        <v>8</v>
      </c>
      <c r="J230" s="58"/>
      <c r="K230" s="50"/>
      <c r="L230" s="50"/>
      <c r="M230" s="60"/>
      <c r="N230" s="61"/>
    </row>
    <row r="231" spans="1:14" s="10" customFormat="1" ht="12.75" thickBot="1" x14ac:dyDescent="0.25">
      <c r="A231" s="70" t="s">
        <v>446</v>
      </c>
      <c r="B231" s="498" t="s">
        <v>164</v>
      </c>
      <c r="C231" s="499"/>
      <c r="D231" s="499"/>
      <c r="E231" s="499"/>
      <c r="F231" s="499"/>
      <c r="G231" s="499"/>
      <c r="H231" s="500"/>
      <c r="I231" s="71" t="s">
        <v>8</v>
      </c>
      <c r="J231" s="70"/>
      <c r="K231" s="72"/>
      <c r="L231" s="72"/>
      <c r="M231" s="73"/>
      <c r="N231" s="74"/>
    </row>
    <row r="232" spans="1:14" ht="16.5" thickBot="1" x14ac:dyDescent="0.3">
      <c r="A232" s="501" t="s">
        <v>447</v>
      </c>
      <c r="B232" s="502"/>
      <c r="C232" s="502"/>
      <c r="D232" s="502"/>
      <c r="E232" s="502"/>
      <c r="F232" s="502"/>
      <c r="G232" s="502"/>
      <c r="H232" s="502"/>
      <c r="I232" s="502"/>
      <c r="J232" s="502"/>
      <c r="K232" s="502"/>
      <c r="L232" s="502"/>
      <c r="M232" s="502"/>
      <c r="N232" s="503"/>
    </row>
    <row r="233" spans="1:14" s="10" customFormat="1" ht="12" x14ac:dyDescent="0.2">
      <c r="A233" s="49" t="s">
        <v>448</v>
      </c>
      <c r="B233" s="483" t="s">
        <v>449</v>
      </c>
      <c r="C233" s="484"/>
      <c r="D233" s="484"/>
      <c r="E233" s="484"/>
      <c r="F233" s="484"/>
      <c r="G233" s="484"/>
      <c r="H233" s="485"/>
      <c r="I233" s="51" t="s">
        <v>349</v>
      </c>
      <c r="J233" s="49" t="s">
        <v>450</v>
      </c>
      <c r="K233" s="67" t="s">
        <v>450</v>
      </c>
      <c r="L233" s="67"/>
      <c r="M233" s="67" t="s">
        <v>450</v>
      </c>
      <c r="N233" s="51" t="s">
        <v>450</v>
      </c>
    </row>
    <row r="234" spans="1:14" s="10" customFormat="1" ht="12" x14ac:dyDescent="0.2">
      <c r="A234" s="58" t="s">
        <v>451</v>
      </c>
      <c r="B234" s="453" t="s">
        <v>452</v>
      </c>
      <c r="C234" s="454"/>
      <c r="D234" s="454"/>
      <c r="E234" s="454"/>
      <c r="F234" s="454"/>
      <c r="G234" s="454"/>
      <c r="H234" s="455"/>
      <c r="I234" s="59" t="s">
        <v>37</v>
      </c>
      <c r="J234" s="58"/>
      <c r="K234" s="50"/>
      <c r="L234" s="50"/>
      <c r="M234" s="60"/>
      <c r="N234" s="61"/>
    </row>
    <row r="235" spans="1:14" s="10" customFormat="1" ht="12" x14ac:dyDescent="0.2">
      <c r="A235" s="58" t="s">
        <v>453</v>
      </c>
      <c r="B235" s="453" t="s">
        <v>454</v>
      </c>
      <c r="C235" s="454"/>
      <c r="D235" s="454"/>
      <c r="E235" s="454"/>
      <c r="F235" s="454"/>
      <c r="G235" s="454"/>
      <c r="H235" s="455"/>
      <c r="I235" s="59" t="s">
        <v>455</v>
      </c>
      <c r="J235" s="58"/>
      <c r="K235" s="50"/>
      <c r="L235" s="50"/>
      <c r="M235" s="60"/>
      <c r="N235" s="61"/>
    </row>
    <row r="236" spans="1:14" s="10" customFormat="1" ht="12" x14ac:dyDescent="0.2">
      <c r="A236" s="58" t="s">
        <v>456</v>
      </c>
      <c r="B236" s="453" t="s">
        <v>457</v>
      </c>
      <c r="C236" s="454"/>
      <c r="D236" s="454"/>
      <c r="E236" s="454"/>
      <c r="F236" s="454"/>
      <c r="G236" s="454"/>
      <c r="H236" s="455"/>
      <c r="I236" s="59" t="s">
        <v>37</v>
      </c>
      <c r="J236" s="58"/>
      <c r="K236" s="50"/>
      <c r="L236" s="50"/>
      <c r="M236" s="60"/>
      <c r="N236" s="61"/>
    </row>
    <row r="237" spans="1:14" s="10" customFormat="1" ht="12" x14ac:dyDescent="0.2">
      <c r="A237" s="58" t="s">
        <v>458</v>
      </c>
      <c r="B237" s="453" t="s">
        <v>459</v>
      </c>
      <c r="C237" s="454"/>
      <c r="D237" s="454"/>
      <c r="E237" s="454"/>
      <c r="F237" s="454"/>
      <c r="G237" s="454"/>
      <c r="H237" s="455"/>
      <c r="I237" s="59" t="s">
        <v>455</v>
      </c>
      <c r="J237" s="58"/>
      <c r="K237" s="50"/>
      <c r="L237" s="50"/>
      <c r="M237" s="60"/>
      <c r="N237" s="61"/>
    </row>
    <row r="238" spans="1:14" s="10" customFormat="1" ht="12" x14ac:dyDescent="0.2">
      <c r="A238" s="58" t="s">
        <v>460</v>
      </c>
      <c r="B238" s="453" t="s">
        <v>461</v>
      </c>
      <c r="C238" s="454"/>
      <c r="D238" s="454"/>
      <c r="E238" s="454"/>
      <c r="F238" s="454"/>
      <c r="G238" s="454"/>
      <c r="H238" s="455"/>
      <c r="I238" s="59" t="s">
        <v>462</v>
      </c>
      <c r="J238" s="58"/>
      <c r="K238" s="50"/>
      <c r="L238" s="50"/>
      <c r="M238" s="60"/>
      <c r="N238" s="61"/>
    </row>
    <row r="239" spans="1:14" s="10" customFormat="1" ht="12" x14ac:dyDescent="0.2">
      <c r="A239" s="58" t="s">
        <v>463</v>
      </c>
      <c r="B239" s="453" t="s">
        <v>464</v>
      </c>
      <c r="C239" s="454"/>
      <c r="D239" s="454"/>
      <c r="E239" s="454"/>
      <c r="F239" s="454"/>
      <c r="G239" s="454"/>
      <c r="H239" s="455"/>
      <c r="I239" s="59" t="s">
        <v>349</v>
      </c>
      <c r="J239" s="58" t="s">
        <v>450</v>
      </c>
      <c r="K239" s="50" t="s">
        <v>450</v>
      </c>
      <c r="L239" s="50"/>
      <c r="M239" s="50" t="s">
        <v>450</v>
      </c>
      <c r="N239" s="59" t="s">
        <v>450</v>
      </c>
    </row>
    <row r="240" spans="1:14" s="10" customFormat="1" ht="12" x14ac:dyDescent="0.2">
      <c r="A240" s="58" t="s">
        <v>465</v>
      </c>
      <c r="B240" s="459" t="s">
        <v>466</v>
      </c>
      <c r="C240" s="460"/>
      <c r="D240" s="460"/>
      <c r="E240" s="460"/>
      <c r="F240" s="460"/>
      <c r="G240" s="460"/>
      <c r="H240" s="461"/>
      <c r="I240" s="59" t="s">
        <v>462</v>
      </c>
      <c r="J240" s="58"/>
      <c r="K240" s="50"/>
      <c r="L240" s="50"/>
      <c r="M240" s="60"/>
      <c r="N240" s="61"/>
    </row>
    <row r="241" spans="1:14" s="10" customFormat="1" ht="12" x14ac:dyDescent="0.2">
      <c r="A241" s="58" t="s">
        <v>467</v>
      </c>
      <c r="B241" s="459" t="s">
        <v>468</v>
      </c>
      <c r="C241" s="460"/>
      <c r="D241" s="460"/>
      <c r="E241" s="460"/>
      <c r="F241" s="460"/>
      <c r="G241" s="460"/>
      <c r="H241" s="461"/>
      <c r="I241" s="59" t="s">
        <v>469</v>
      </c>
      <c r="J241" s="58"/>
      <c r="K241" s="50"/>
      <c r="L241" s="50"/>
      <c r="M241" s="60"/>
      <c r="N241" s="61"/>
    </row>
    <row r="242" spans="1:14" s="10" customFormat="1" ht="12" x14ac:dyDescent="0.2">
      <c r="A242" s="58" t="s">
        <v>470</v>
      </c>
      <c r="B242" s="453" t="s">
        <v>471</v>
      </c>
      <c r="C242" s="454"/>
      <c r="D242" s="454"/>
      <c r="E242" s="454"/>
      <c r="F242" s="454"/>
      <c r="G242" s="454"/>
      <c r="H242" s="455"/>
      <c r="I242" s="59" t="s">
        <v>349</v>
      </c>
      <c r="J242" s="58" t="s">
        <v>450</v>
      </c>
      <c r="K242" s="50" t="s">
        <v>450</v>
      </c>
      <c r="L242" s="50"/>
      <c r="M242" s="50" t="s">
        <v>450</v>
      </c>
      <c r="N242" s="59" t="s">
        <v>450</v>
      </c>
    </row>
    <row r="243" spans="1:14" s="10" customFormat="1" ht="12" x14ac:dyDescent="0.2">
      <c r="A243" s="58" t="s">
        <v>472</v>
      </c>
      <c r="B243" s="459" t="s">
        <v>466</v>
      </c>
      <c r="C243" s="460"/>
      <c r="D243" s="460"/>
      <c r="E243" s="460"/>
      <c r="F243" s="460"/>
      <c r="G243" s="460"/>
      <c r="H243" s="461"/>
      <c r="I243" s="59" t="s">
        <v>462</v>
      </c>
      <c r="J243" s="58"/>
      <c r="K243" s="50"/>
      <c r="L243" s="50"/>
      <c r="M243" s="60"/>
      <c r="N243" s="61"/>
    </row>
    <row r="244" spans="1:14" s="10" customFormat="1" ht="12" x14ac:dyDescent="0.2">
      <c r="A244" s="58" t="s">
        <v>473</v>
      </c>
      <c r="B244" s="459" t="s">
        <v>474</v>
      </c>
      <c r="C244" s="460"/>
      <c r="D244" s="460"/>
      <c r="E244" s="460"/>
      <c r="F244" s="460"/>
      <c r="G244" s="460"/>
      <c r="H244" s="461"/>
      <c r="I244" s="59" t="s">
        <v>37</v>
      </c>
      <c r="J244" s="58"/>
      <c r="K244" s="50"/>
      <c r="L244" s="50"/>
      <c r="M244" s="60"/>
      <c r="N244" s="61"/>
    </row>
    <row r="245" spans="1:14" s="10" customFormat="1" ht="12" x14ac:dyDescent="0.2">
      <c r="A245" s="58" t="s">
        <v>475</v>
      </c>
      <c r="B245" s="459" t="s">
        <v>468</v>
      </c>
      <c r="C245" s="460"/>
      <c r="D245" s="460"/>
      <c r="E245" s="460"/>
      <c r="F245" s="460"/>
      <c r="G245" s="460"/>
      <c r="H245" s="461"/>
      <c r="I245" s="59" t="s">
        <v>469</v>
      </c>
      <c r="J245" s="58"/>
      <c r="K245" s="50"/>
      <c r="L245" s="50"/>
      <c r="M245" s="60"/>
      <c r="N245" s="61"/>
    </row>
    <row r="246" spans="1:14" s="10" customFormat="1" ht="12" x14ac:dyDescent="0.2">
      <c r="A246" s="58" t="s">
        <v>476</v>
      </c>
      <c r="B246" s="453" t="s">
        <v>477</v>
      </c>
      <c r="C246" s="454"/>
      <c r="D246" s="454"/>
      <c r="E246" s="454"/>
      <c r="F246" s="454"/>
      <c r="G246" s="454"/>
      <c r="H246" s="455"/>
      <c r="I246" s="59" t="s">
        <v>349</v>
      </c>
      <c r="J246" s="58" t="s">
        <v>450</v>
      </c>
      <c r="K246" s="50" t="s">
        <v>450</v>
      </c>
      <c r="L246" s="50"/>
      <c r="M246" s="50" t="s">
        <v>450</v>
      </c>
      <c r="N246" s="59" t="s">
        <v>450</v>
      </c>
    </row>
    <row r="247" spans="1:14" s="10" customFormat="1" ht="12" x14ac:dyDescent="0.2">
      <c r="A247" s="58" t="s">
        <v>478</v>
      </c>
      <c r="B247" s="459" t="s">
        <v>466</v>
      </c>
      <c r="C247" s="460"/>
      <c r="D247" s="460"/>
      <c r="E247" s="460"/>
      <c r="F247" s="460"/>
      <c r="G247" s="460"/>
      <c r="H247" s="461"/>
      <c r="I247" s="59" t="s">
        <v>462</v>
      </c>
      <c r="J247" s="58"/>
      <c r="K247" s="50"/>
      <c r="L247" s="50"/>
      <c r="M247" s="60"/>
      <c r="N247" s="61"/>
    </row>
    <row r="248" spans="1:14" s="10" customFormat="1" ht="12" x14ac:dyDescent="0.2">
      <c r="A248" s="58" t="s">
        <v>479</v>
      </c>
      <c r="B248" s="459" t="s">
        <v>468</v>
      </c>
      <c r="C248" s="460"/>
      <c r="D248" s="460"/>
      <c r="E248" s="460"/>
      <c r="F248" s="460"/>
      <c r="G248" s="460"/>
      <c r="H248" s="461"/>
      <c r="I248" s="59" t="s">
        <v>469</v>
      </c>
      <c r="J248" s="58"/>
      <c r="K248" s="50"/>
      <c r="L248" s="50"/>
      <c r="M248" s="60"/>
      <c r="N248" s="61"/>
    </row>
    <row r="249" spans="1:14" s="10" customFormat="1" ht="12" x14ac:dyDescent="0.2">
      <c r="A249" s="58" t="s">
        <v>480</v>
      </c>
      <c r="B249" s="453" t="s">
        <v>481</v>
      </c>
      <c r="C249" s="454"/>
      <c r="D249" s="454"/>
      <c r="E249" s="454"/>
      <c r="F249" s="454"/>
      <c r="G249" s="454"/>
      <c r="H249" s="455"/>
      <c r="I249" s="59" t="s">
        <v>349</v>
      </c>
      <c r="J249" s="58" t="s">
        <v>450</v>
      </c>
      <c r="K249" s="50" t="s">
        <v>450</v>
      </c>
      <c r="L249" s="50"/>
      <c r="M249" s="50" t="s">
        <v>450</v>
      </c>
      <c r="N249" s="59" t="s">
        <v>450</v>
      </c>
    </row>
    <row r="250" spans="1:14" s="10" customFormat="1" ht="12" x14ac:dyDescent="0.2">
      <c r="A250" s="58" t="s">
        <v>482</v>
      </c>
      <c r="B250" s="459" t="s">
        <v>466</v>
      </c>
      <c r="C250" s="460"/>
      <c r="D250" s="460"/>
      <c r="E250" s="460"/>
      <c r="F250" s="460"/>
      <c r="G250" s="460"/>
      <c r="H250" s="461"/>
      <c r="I250" s="59" t="s">
        <v>462</v>
      </c>
      <c r="J250" s="58"/>
      <c r="K250" s="50"/>
      <c r="L250" s="50"/>
      <c r="M250" s="60"/>
      <c r="N250" s="61"/>
    </row>
    <row r="251" spans="1:14" s="10" customFormat="1" ht="12" x14ac:dyDescent="0.2">
      <c r="A251" s="58" t="s">
        <v>483</v>
      </c>
      <c r="B251" s="459" t="s">
        <v>474</v>
      </c>
      <c r="C251" s="460"/>
      <c r="D251" s="460"/>
      <c r="E251" s="460"/>
      <c r="F251" s="460"/>
      <c r="G251" s="460"/>
      <c r="H251" s="461"/>
      <c r="I251" s="59" t="s">
        <v>37</v>
      </c>
      <c r="J251" s="58"/>
      <c r="K251" s="50"/>
      <c r="L251" s="50"/>
      <c r="M251" s="60"/>
      <c r="N251" s="61"/>
    </row>
    <row r="252" spans="1:14" s="10" customFormat="1" ht="12" x14ac:dyDescent="0.2">
      <c r="A252" s="58" t="s">
        <v>484</v>
      </c>
      <c r="B252" s="459" t="s">
        <v>468</v>
      </c>
      <c r="C252" s="460"/>
      <c r="D252" s="460"/>
      <c r="E252" s="460"/>
      <c r="F252" s="460"/>
      <c r="G252" s="460"/>
      <c r="H252" s="461"/>
      <c r="I252" s="59" t="s">
        <v>469</v>
      </c>
      <c r="J252" s="58"/>
      <c r="K252" s="50"/>
      <c r="L252" s="50"/>
      <c r="M252" s="60"/>
      <c r="N252" s="61"/>
    </row>
    <row r="253" spans="1:14" s="10" customFormat="1" ht="12" x14ac:dyDescent="0.2">
      <c r="A253" s="58" t="s">
        <v>485</v>
      </c>
      <c r="B253" s="486" t="s">
        <v>486</v>
      </c>
      <c r="C253" s="487"/>
      <c r="D253" s="487"/>
      <c r="E253" s="487"/>
      <c r="F253" s="487"/>
      <c r="G253" s="487"/>
      <c r="H253" s="488"/>
      <c r="I253" s="59" t="s">
        <v>349</v>
      </c>
      <c r="J253" s="58" t="s">
        <v>450</v>
      </c>
      <c r="K253" s="50" t="s">
        <v>450</v>
      </c>
      <c r="L253" s="50"/>
      <c r="M253" s="50" t="s">
        <v>450</v>
      </c>
      <c r="N253" s="59" t="s">
        <v>450</v>
      </c>
    </row>
    <row r="254" spans="1:14" s="10" customFormat="1" ht="12" x14ac:dyDescent="0.2">
      <c r="A254" s="58" t="s">
        <v>487</v>
      </c>
      <c r="B254" s="453" t="s">
        <v>488</v>
      </c>
      <c r="C254" s="454"/>
      <c r="D254" s="454"/>
      <c r="E254" s="454"/>
      <c r="F254" s="454"/>
      <c r="G254" s="454"/>
      <c r="H254" s="455"/>
      <c r="I254" s="59" t="s">
        <v>462</v>
      </c>
      <c r="J254" s="58"/>
      <c r="K254" s="50"/>
      <c r="L254" s="50"/>
      <c r="M254" s="60"/>
      <c r="N254" s="61"/>
    </row>
    <row r="255" spans="1:14" s="10" customFormat="1" ht="24" customHeight="1" x14ac:dyDescent="0.2">
      <c r="A255" s="58" t="s">
        <v>489</v>
      </c>
      <c r="B255" s="468" t="s">
        <v>490</v>
      </c>
      <c r="C255" s="469"/>
      <c r="D255" s="469"/>
      <c r="E255" s="469"/>
      <c r="F255" s="469"/>
      <c r="G255" s="469"/>
      <c r="H255" s="470"/>
      <c r="I255" s="59" t="s">
        <v>462</v>
      </c>
      <c r="J255" s="58"/>
      <c r="K255" s="50"/>
      <c r="L255" s="50"/>
      <c r="M255" s="60"/>
      <c r="N255" s="61"/>
    </row>
    <row r="256" spans="1:14" s="10" customFormat="1" ht="12" x14ac:dyDescent="0.2">
      <c r="A256" s="58" t="s">
        <v>491</v>
      </c>
      <c r="B256" s="471" t="s">
        <v>492</v>
      </c>
      <c r="C256" s="472"/>
      <c r="D256" s="472"/>
      <c r="E256" s="472"/>
      <c r="F256" s="472"/>
      <c r="G256" s="472"/>
      <c r="H256" s="473"/>
      <c r="I256" s="59" t="s">
        <v>462</v>
      </c>
      <c r="J256" s="58"/>
      <c r="K256" s="50"/>
      <c r="L256" s="50"/>
      <c r="M256" s="60"/>
      <c r="N256" s="61"/>
    </row>
    <row r="257" spans="1:14" s="10" customFormat="1" ht="12" x14ac:dyDescent="0.2">
      <c r="A257" s="58" t="s">
        <v>493</v>
      </c>
      <c r="B257" s="471" t="s">
        <v>494</v>
      </c>
      <c r="C257" s="472"/>
      <c r="D257" s="472"/>
      <c r="E257" s="472"/>
      <c r="F257" s="472"/>
      <c r="G257" s="472"/>
      <c r="H257" s="473"/>
      <c r="I257" s="59" t="s">
        <v>462</v>
      </c>
      <c r="J257" s="58"/>
      <c r="K257" s="50"/>
      <c r="L257" s="50"/>
      <c r="M257" s="60"/>
      <c r="N257" s="61"/>
    </row>
    <row r="258" spans="1:14" s="10" customFormat="1" ht="12" x14ac:dyDescent="0.2">
      <c r="A258" s="58" t="s">
        <v>495</v>
      </c>
      <c r="B258" s="453" t="s">
        <v>496</v>
      </c>
      <c r="C258" s="454"/>
      <c r="D258" s="454"/>
      <c r="E258" s="454"/>
      <c r="F258" s="454"/>
      <c r="G258" s="454"/>
      <c r="H258" s="455"/>
      <c r="I258" s="59" t="s">
        <v>462</v>
      </c>
      <c r="J258" s="58"/>
      <c r="K258" s="50"/>
      <c r="L258" s="50"/>
      <c r="M258" s="60"/>
      <c r="N258" s="61"/>
    </row>
    <row r="259" spans="1:14" s="10" customFormat="1" ht="12" x14ac:dyDescent="0.2">
      <c r="A259" s="58" t="s">
        <v>497</v>
      </c>
      <c r="B259" s="453" t="s">
        <v>498</v>
      </c>
      <c r="C259" s="454"/>
      <c r="D259" s="454"/>
      <c r="E259" s="454"/>
      <c r="F259" s="454"/>
      <c r="G259" s="454"/>
      <c r="H259" s="455"/>
      <c r="I259" s="59" t="s">
        <v>37</v>
      </c>
      <c r="J259" s="58"/>
      <c r="K259" s="50"/>
      <c r="L259" s="50"/>
      <c r="M259" s="60"/>
      <c r="N259" s="61"/>
    </row>
    <row r="260" spans="1:14" s="10" customFormat="1" ht="24" customHeight="1" x14ac:dyDescent="0.2">
      <c r="A260" s="58" t="s">
        <v>499</v>
      </c>
      <c r="B260" s="468" t="s">
        <v>500</v>
      </c>
      <c r="C260" s="469"/>
      <c r="D260" s="469"/>
      <c r="E260" s="469"/>
      <c r="F260" s="469"/>
      <c r="G260" s="469"/>
      <c r="H260" s="470"/>
      <c r="I260" s="59" t="s">
        <v>37</v>
      </c>
      <c r="J260" s="58"/>
      <c r="K260" s="50"/>
      <c r="L260" s="50"/>
      <c r="M260" s="60"/>
      <c r="N260" s="61"/>
    </row>
    <row r="261" spans="1:14" s="10" customFormat="1" ht="12" x14ac:dyDescent="0.2">
      <c r="A261" s="58" t="s">
        <v>501</v>
      </c>
      <c r="B261" s="471" t="s">
        <v>492</v>
      </c>
      <c r="C261" s="472"/>
      <c r="D261" s="472"/>
      <c r="E261" s="472"/>
      <c r="F261" s="472"/>
      <c r="G261" s="472"/>
      <c r="H261" s="473"/>
      <c r="I261" s="59" t="s">
        <v>37</v>
      </c>
      <c r="J261" s="58"/>
      <c r="K261" s="50"/>
      <c r="L261" s="50"/>
      <c r="M261" s="60"/>
      <c r="N261" s="61"/>
    </row>
    <row r="262" spans="1:14" s="10" customFormat="1" ht="12" x14ac:dyDescent="0.2">
      <c r="A262" s="58" t="s">
        <v>502</v>
      </c>
      <c r="B262" s="471" t="s">
        <v>494</v>
      </c>
      <c r="C262" s="472"/>
      <c r="D262" s="472"/>
      <c r="E262" s="472"/>
      <c r="F262" s="472"/>
      <c r="G262" s="472"/>
      <c r="H262" s="473"/>
      <c r="I262" s="59" t="s">
        <v>37</v>
      </c>
      <c r="J262" s="58"/>
      <c r="K262" s="50"/>
      <c r="L262" s="50"/>
      <c r="M262" s="60"/>
      <c r="N262" s="61"/>
    </row>
    <row r="263" spans="1:14" s="10" customFormat="1" ht="12" x14ac:dyDescent="0.2">
      <c r="A263" s="58" t="s">
        <v>503</v>
      </c>
      <c r="B263" s="453" t="s">
        <v>504</v>
      </c>
      <c r="C263" s="454"/>
      <c r="D263" s="454"/>
      <c r="E263" s="454"/>
      <c r="F263" s="454"/>
      <c r="G263" s="454"/>
      <c r="H263" s="455"/>
      <c r="I263" s="59" t="s">
        <v>505</v>
      </c>
      <c r="J263" s="58"/>
      <c r="K263" s="50"/>
      <c r="L263" s="50"/>
      <c r="M263" s="60"/>
      <c r="N263" s="61"/>
    </row>
    <row r="264" spans="1:14" s="10" customFormat="1" ht="24" customHeight="1" x14ac:dyDescent="0.2">
      <c r="A264" s="58" t="s">
        <v>506</v>
      </c>
      <c r="B264" s="456" t="s">
        <v>507</v>
      </c>
      <c r="C264" s="457"/>
      <c r="D264" s="457"/>
      <c r="E264" s="457"/>
      <c r="F264" s="457"/>
      <c r="G264" s="457"/>
      <c r="H264" s="458"/>
      <c r="I264" s="59" t="s">
        <v>138</v>
      </c>
      <c r="J264" s="58"/>
      <c r="K264" s="50"/>
      <c r="L264" s="50"/>
      <c r="M264" s="60"/>
      <c r="N264" s="61"/>
    </row>
    <row r="265" spans="1:14" s="10" customFormat="1" ht="12" x14ac:dyDescent="0.2">
      <c r="A265" s="58" t="s">
        <v>508</v>
      </c>
      <c r="B265" s="486" t="s">
        <v>509</v>
      </c>
      <c r="C265" s="487"/>
      <c r="D265" s="487"/>
      <c r="E265" s="487"/>
      <c r="F265" s="487"/>
      <c r="G265" s="487"/>
      <c r="H265" s="488"/>
      <c r="I265" s="59" t="s">
        <v>349</v>
      </c>
      <c r="J265" s="58" t="s">
        <v>450</v>
      </c>
      <c r="K265" s="50" t="s">
        <v>450</v>
      </c>
      <c r="L265" s="50"/>
      <c r="M265" s="50" t="s">
        <v>450</v>
      </c>
      <c r="N265" s="59" t="s">
        <v>450</v>
      </c>
    </row>
    <row r="266" spans="1:14" s="10" customFormat="1" ht="12" x14ac:dyDescent="0.2">
      <c r="A266" s="58" t="s">
        <v>510</v>
      </c>
      <c r="B266" s="453" t="s">
        <v>511</v>
      </c>
      <c r="C266" s="454"/>
      <c r="D266" s="454"/>
      <c r="E266" s="454"/>
      <c r="F266" s="454"/>
      <c r="G266" s="454"/>
      <c r="H266" s="455"/>
      <c r="I266" s="59" t="s">
        <v>462</v>
      </c>
      <c r="J266" s="58"/>
      <c r="K266" s="50"/>
      <c r="L266" s="50"/>
      <c r="M266" s="60"/>
      <c r="N266" s="61"/>
    </row>
    <row r="267" spans="1:14" s="10" customFormat="1" ht="12" x14ac:dyDescent="0.2">
      <c r="A267" s="58" t="s">
        <v>512</v>
      </c>
      <c r="B267" s="453" t="s">
        <v>513</v>
      </c>
      <c r="C267" s="454"/>
      <c r="D267" s="454"/>
      <c r="E267" s="454"/>
      <c r="F267" s="454"/>
      <c r="G267" s="454"/>
      <c r="H267" s="455"/>
      <c r="I267" s="59" t="s">
        <v>455</v>
      </c>
      <c r="J267" s="58"/>
      <c r="K267" s="50"/>
      <c r="L267" s="50"/>
      <c r="M267" s="60"/>
      <c r="N267" s="61"/>
    </row>
    <row r="268" spans="1:14" s="10" customFormat="1" ht="36" customHeight="1" x14ac:dyDescent="0.2">
      <c r="A268" s="58" t="s">
        <v>514</v>
      </c>
      <c r="B268" s="456" t="s">
        <v>515</v>
      </c>
      <c r="C268" s="457"/>
      <c r="D268" s="457"/>
      <c r="E268" s="457"/>
      <c r="F268" s="457"/>
      <c r="G268" s="457"/>
      <c r="H268" s="458"/>
      <c r="I268" s="59" t="s">
        <v>138</v>
      </c>
      <c r="J268" s="58"/>
      <c r="K268" s="50"/>
      <c r="L268" s="50"/>
      <c r="M268" s="60"/>
      <c r="N268" s="61"/>
    </row>
    <row r="269" spans="1:14" s="10" customFormat="1" ht="24" customHeight="1" x14ac:dyDescent="0.2">
      <c r="A269" s="58" t="s">
        <v>516</v>
      </c>
      <c r="B269" s="456" t="s">
        <v>517</v>
      </c>
      <c r="C269" s="457"/>
      <c r="D269" s="457"/>
      <c r="E269" s="457"/>
      <c r="F269" s="457"/>
      <c r="G269" s="457"/>
      <c r="H269" s="458"/>
      <c r="I269" s="59" t="s">
        <v>138</v>
      </c>
      <c r="J269" s="58"/>
      <c r="K269" s="50"/>
      <c r="L269" s="50"/>
      <c r="M269" s="60"/>
      <c r="N269" s="61"/>
    </row>
    <row r="270" spans="1:14" s="10" customFormat="1" ht="12" x14ac:dyDescent="0.2">
      <c r="A270" s="58" t="s">
        <v>518</v>
      </c>
      <c r="B270" s="486" t="s">
        <v>519</v>
      </c>
      <c r="C270" s="487"/>
      <c r="D270" s="487"/>
      <c r="E270" s="487"/>
      <c r="F270" s="487"/>
      <c r="G270" s="487"/>
      <c r="H270" s="488"/>
      <c r="I270" s="59" t="s">
        <v>349</v>
      </c>
      <c r="J270" s="58" t="s">
        <v>450</v>
      </c>
      <c r="K270" s="50" t="s">
        <v>450</v>
      </c>
      <c r="L270" s="50"/>
      <c r="M270" s="50" t="s">
        <v>450</v>
      </c>
      <c r="N270" s="59" t="s">
        <v>450</v>
      </c>
    </row>
    <row r="271" spans="1:14" s="10" customFormat="1" ht="12" x14ac:dyDescent="0.2">
      <c r="A271" s="58" t="s">
        <v>520</v>
      </c>
      <c r="B271" s="453" t="s">
        <v>521</v>
      </c>
      <c r="C271" s="454"/>
      <c r="D271" s="454"/>
      <c r="E271" s="454"/>
      <c r="F271" s="454"/>
      <c r="G271" s="454"/>
      <c r="H271" s="455"/>
      <c r="I271" s="59" t="s">
        <v>37</v>
      </c>
      <c r="J271" s="58"/>
      <c r="K271" s="50"/>
      <c r="L271" s="50"/>
      <c r="M271" s="60"/>
      <c r="N271" s="61"/>
    </row>
    <row r="272" spans="1:14" s="10" customFormat="1" ht="36" customHeight="1" x14ac:dyDescent="0.2">
      <c r="A272" s="58" t="s">
        <v>522</v>
      </c>
      <c r="B272" s="468" t="s">
        <v>523</v>
      </c>
      <c r="C272" s="469"/>
      <c r="D272" s="469"/>
      <c r="E272" s="469"/>
      <c r="F272" s="469"/>
      <c r="G272" s="469"/>
      <c r="H272" s="470"/>
      <c r="I272" s="59" t="s">
        <v>37</v>
      </c>
      <c r="J272" s="58"/>
      <c r="K272" s="50"/>
      <c r="L272" s="50"/>
      <c r="M272" s="60"/>
      <c r="N272" s="61"/>
    </row>
    <row r="273" spans="1:14" s="10" customFormat="1" ht="36" customHeight="1" x14ac:dyDescent="0.2">
      <c r="A273" s="58" t="s">
        <v>524</v>
      </c>
      <c r="B273" s="468" t="s">
        <v>525</v>
      </c>
      <c r="C273" s="469"/>
      <c r="D273" s="469"/>
      <c r="E273" s="469"/>
      <c r="F273" s="469"/>
      <c r="G273" s="469"/>
      <c r="H273" s="470"/>
      <c r="I273" s="59" t="s">
        <v>37</v>
      </c>
      <c r="J273" s="58"/>
      <c r="K273" s="50"/>
      <c r="L273" s="50"/>
      <c r="M273" s="60"/>
      <c r="N273" s="61"/>
    </row>
    <row r="274" spans="1:14" s="10" customFormat="1" ht="24" customHeight="1" x14ac:dyDescent="0.2">
      <c r="A274" s="58" t="s">
        <v>526</v>
      </c>
      <c r="B274" s="468" t="s">
        <v>527</v>
      </c>
      <c r="C274" s="469"/>
      <c r="D274" s="469"/>
      <c r="E274" s="469"/>
      <c r="F274" s="469"/>
      <c r="G274" s="469"/>
      <c r="H274" s="470"/>
      <c r="I274" s="59" t="s">
        <v>37</v>
      </c>
      <c r="J274" s="58"/>
      <c r="K274" s="50"/>
      <c r="L274" s="50"/>
      <c r="M274" s="60"/>
      <c r="N274" s="61"/>
    </row>
    <row r="275" spans="1:14" s="10" customFormat="1" ht="12" x14ac:dyDescent="0.2">
      <c r="A275" s="58" t="s">
        <v>528</v>
      </c>
      <c r="B275" s="453" t="s">
        <v>529</v>
      </c>
      <c r="C275" s="454"/>
      <c r="D275" s="454"/>
      <c r="E275" s="454"/>
      <c r="F275" s="454"/>
      <c r="G275" s="454"/>
      <c r="H275" s="455"/>
      <c r="I275" s="59" t="s">
        <v>462</v>
      </c>
      <c r="J275" s="58"/>
      <c r="K275" s="50"/>
      <c r="L275" s="50"/>
      <c r="M275" s="60"/>
      <c r="N275" s="61"/>
    </row>
    <row r="276" spans="1:14" s="10" customFormat="1" ht="24" customHeight="1" x14ac:dyDescent="0.2">
      <c r="A276" s="58" t="s">
        <v>530</v>
      </c>
      <c r="B276" s="468" t="s">
        <v>531</v>
      </c>
      <c r="C276" s="469"/>
      <c r="D276" s="469"/>
      <c r="E276" s="469"/>
      <c r="F276" s="469"/>
      <c r="G276" s="469"/>
      <c r="H276" s="470"/>
      <c r="I276" s="59" t="s">
        <v>462</v>
      </c>
      <c r="J276" s="58"/>
      <c r="K276" s="50"/>
      <c r="L276" s="50"/>
      <c r="M276" s="60"/>
      <c r="N276" s="61"/>
    </row>
    <row r="277" spans="1:14" s="10" customFormat="1" ht="12" x14ac:dyDescent="0.2">
      <c r="A277" s="58" t="s">
        <v>532</v>
      </c>
      <c r="B277" s="459" t="s">
        <v>533</v>
      </c>
      <c r="C277" s="460"/>
      <c r="D277" s="460"/>
      <c r="E277" s="460"/>
      <c r="F277" s="460"/>
      <c r="G277" s="460"/>
      <c r="H277" s="461"/>
      <c r="I277" s="59" t="s">
        <v>462</v>
      </c>
      <c r="J277" s="58"/>
      <c r="K277" s="50"/>
      <c r="L277" s="50"/>
      <c r="M277" s="60"/>
      <c r="N277" s="61"/>
    </row>
    <row r="278" spans="1:14" s="10" customFormat="1" ht="24" customHeight="1" x14ac:dyDescent="0.2">
      <c r="A278" s="58" t="s">
        <v>534</v>
      </c>
      <c r="B278" s="456" t="s">
        <v>535</v>
      </c>
      <c r="C278" s="457"/>
      <c r="D278" s="457"/>
      <c r="E278" s="457"/>
      <c r="F278" s="457"/>
      <c r="G278" s="457"/>
      <c r="H278" s="458"/>
      <c r="I278" s="59" t="s">
        <v>138</v>
      </c>
      <c r="J278" s="58"/>
      <c r="K278" s="50"/>
      <c r="L278" s="50"/>
      <c r="M278" s="60"/>
      <c r="N278" s="61"/>
    </row>
    <row r="279" spans="1:14" s="10" customFormat="1" ht="12" x14ac:dyDescent="0.2">
      <c r="A279" s="58" t="s">
        <v>536</v>
      </c>
      <c r="B279" s="459" t="s">
        <v>162</v>
      </c>
      <c r="C279" s="460"/>
      <c r="D279" s="460"/>
      <c r="E279" s="460"/>
      <c r="F279" s="460"/>
      <c r="G279" s="460"/>
      <c r="H279" s="461"/>
      <c r="I279" s="59" t="s">
        <v>138</v>
      </c>
      <c r="J279" s="58"/>
      <c r="K279" s="50"/>
      <c r="L279" s="50"/>
      <c r="M279" s="60"/>
      <c r="N279" s="61"/>
    </row>
    <row r="280" spans="1:14" s="10" customFormat="1" ht="12" x14ac:dyDescent="0.2">
      <c r="A280" s="58" t="s">
        <v>537</v>
      </c>
      <c r="B280" s="459" t="s">
        <v>164</v>
      </c>
      <c r="C280" s="460"/>
      <c r="D280" s="460"/>
      <c r="E280" s="460"/>
      <c r="F280" s="460"/>
      <c r="G280" s="460"/>
      <c r="H280" s="461"/>
      <c r="I280" s="59" t="s">
        <v>138</v>
      </c>
      <c r="J280" s="58"/>
      <c r="K280" s="50"/>
      <c r="L280" s="50"/>
      <c r="M280" s="60"/>
      <c r="N280" s="61"/>
    </row>
    <row r="281" spans="1:14" s="10" customFormat="1" ht="12.75" thickBot="1" x14ac:dyDescent="0.25">
      <c r="A281" s="70" t="s">
        <v>538</v>
      </c>
      <c r="B281" s="504" t="s">
        <v>539</v>
      </c>
      <c r="C281" s="505"/>
      <c r="D281" s="505"/>
      <c r="E281" s="505"/>
      <c r="F281" s="505"/>
      <c r="G281" s="505"/>
      <c r="H281" s="506"/>
      <c r="I281" s="71" t="s">
        <v>540</v>
      </c>
      <c r="J281" s="70"/>
      <c r="K281" s="72"/>
      <c r="L281" s="72"/>
      <c r="M281" s="73"/>
      <c r="N281" s="74"/>
    </row>
    <row r="282" spans="1:14" ht="16.5" thickBot="1" x14ac:dyDescent="0.3">
      <c r="A282" s="501" t="s">
        <v>541</v>
      </c>
      <c r="B282" s="502"/>
      <c r="C282" s="502"/>
      <c r="D282" s="502"/>
      <c r="E282" s="502"/>
      <c r="F282" s="502"/>
      <c r="G282" s="502"/>
      <c r="H282" s="502"/>
      <c r="I282" s="502"/>
      <c r="J282" s="502"/>
      <c r="K282" s="502"/>
      <c r="L282" s="502"/>
      <c r="M282" s="502"/>
      <c r="N282" s="503"/>
    </row>
    <row r="283" spans="1:14" s="10" customFormat="1" ht="30" customHeight="1" x14ac:dyDescent="0.2">
      <c r="A283" s="429" t="s">
        <v>128</v>
      </c>
      <c r="B283" s="431" t="s">
        <v>129</v>
      </c>
      <c r="C283" s="432"/>
      <c r="D283" s="432"/>
      <c r="E283" s="432"/>
      <c r="F283" s="432"/>
      <c r="G283" s="432"/>
      <c r="H283" s="433"/>
      <c r="I283" s="437" t="s">
        <v>130</v>
      </c>
      <c r="J283" s="439" t="s">
        <v>131</v>
      </c>
      <c r="K283" s="440"/>
      <c r="L283" s="441" t="s">
        <v>542</v>
      </c>
      <c r="M283" s="442"/>
      <c r="N283" s="443" t="s">
        <v>9</v>
      </c>
    </row>
    <row r="284" spans="1:14" s="10" customFormat="1" ht="33.75" x14ac:dyDescent="0.2">
      <c r="A284" s="430"/>
      <c r="B284" s="434"/>
      <c r="C284" s="435"/>
      <c r="D284" s="435"/>
      <c r="E284" s="435"/>
      <c r="F284" s="435"/>
      <c r="G284" s="435"/>
      <c r="H284" s="436"/>
      <c r="I284" s="438"/>
      <c r="J284" s="27" t="s">
        <v>0</v>
      </c>
      <c r="K284" s="50" t="s">
        <v>5</v>
      </c>
      <c r="L284" s="29" t="s">
        <v>133</v>
      </c>
      <c r="M284" s="29" t="s">
        <v>134</v>
      </c>
      <c r="N284" s="444"/>
    </row>
    <row r="285" spans="1:14" s="7" customFormat="1" ht="12" thickBot="1" x14ac:dyDescent="0.25">
      <c r="A285" s="75">
        <v>1</v>
      </c>
      <c r="B285" s="507">
        <v>2</v>
      </c>
      <c r="C285" s="508"/>
      <c r="D285" s="508"/>
      <c r="E285" s="508"/>
      <c r="F285" s="508"/>
      <c r="G285" s="508"/>
      <c r="H285" s="509"/>
      <c r="I285" s="77">
        <v>3</v>
      </c>
      <c r="J285" s="76">
        <v>4</v>
      </c>
      <c r="K285" s="78">
        <v>5</v>
      </c>
      <c r="L285" s="78">
        <v>6</v>
      </c>
      <c r="M285" s="78">
        <v>7</v>
      </c>
      <c r="N285" s="77">
        <v>8</v>
      </c>
    </row>
    <row r="286" spans="1:14" s="10" customFormat="1" ht="12" x14ac:dyDescent="0.2">
      <c r="A286" s="510" t="s">
        <v>543</v>
      </c>
      <c r="B286" s="511"/>
      <c r="C286" s="511"/>
      <c r="D286" s="511"/>
      <c r="E286" s="511"/>
      <c r="F286" s="511"/>
      <c r="G286" s="511"/>
      <c r="H286" s="512"/>
      <c r="I286" s="51" t="s">
        <v>138</v>
      </c>
      <c r="J286" s="49"/>
      <c r="K286" s="67"/>
      <c r="L286" s="67"/>
      <c r="M286" s="68"/>
      <c r="N286" s="69"/>
    </row>
    <row r="287" spans="1:14" s="10" customFormat="1" ht="12" x14ac:dyDescent="0.2">
      <c r="A287" s="58" t="s">
        <v>136</v>
      </c>
      <c r="B287" s="486" t="s">
        <v>544</v>
      </c>
      <c r="C287" s="487"/>
      <c r="D287" s="487"/>
      <c r="E287" s="487"/>
      <c r="F287" s="487"/>
      <c r="G287" s="487"/>
      <c r="H287" s="488"/>
      <c r="I287" s="59" t="s">
        <v>138</v>
      </c>
      <c r="J287" s="58"/>
      <c r="K287" s="50"/>
      <c r="L287" s="50"/>
      <c r="M287" s="60"/>
      <c r="N287" s="61"/>
    </row>
    <row r="288" spans="1:14" s="10" customFormat="1" ht="12" x14ac:dyDescent="0.2">
      <c r="A288" s="58" t="s">
        <v>139</v>
      </c>
      <c r="B288" s="453" t="s">
        <v>545</v>
      </c>
      <c r="C288" s="454"/>
      <c r="D288" s="454"/>
      <c r="E288" s="454"/>
      <c r="F288" s="454"/>
      <c r="G288" s="454"/>
      <c r="H288" s="455"/>
      <c r="I288" s="59" t="s">
        <v>138</v>
      </c>
      <c r="J288" s="58"/>
      <c r="K288" s="50"/>
      <c r="L288" s="50"/>
      <c r="M288" s="60"/>
      <c r="N288" s="61"/>
    </row>
    <row r="289" spans="1:14" s="10" customFormat="1" ht="24" customHeight="1" x14ac:dyDescent="0.2">
      <c r="A289" s="58" t="s">
        <v>141</v>
      </c>
      <c r="B289" s="468" t="s">
        <v>546</v>
      </c>
      <c r="C289" s="469"/>
      <c r="D289" s="469"/>
      <c r="E289" s="469"/>
      <c r="F289" s="469"/>
      <c r="G289" s="469"/>
      <c r="H289" s="470"/>
      <c r="I289" s="59" t="s">
        <v>138</v>
      </c>
      <c r="J289" s="58"/>
      <c r="K289" s="50"/>
      <c r="L289" s="50"/>
      <c r="M289" s="60"/>
      <c r="N289" s="61"/>
    </row>
    <row r="290" spans="1:14" s="10" customFormat="1" ht="12" x14ac:dyDescent="0.2">
      <c r="A290" s="58" t="s">
        <v>547</v>
      </c>
      <c r="B290" s="471" t="s">
        <v>548</v>
      </c>
      <c r="C290" s="472"/>
      <c r="D290" s="472"/>
      <c r="E290" s="472"/>
      <c r="F290" s="472"/>
      <c r="G290" s="472"/>
      <c r="H290" s="473"/>
      <c r="I290" s="59" t="s">
        <v>138</v>
      </c>
      <c r="J290" s="58"/>
      <c r="K290" s="50"/>
      <c r="L290" s="50"/>
      <c r="M290" s="60"/>
      <c r="N290" s="61"/>
    </row>
    <row r="291" spans="1:14" s="10" customFormat="1" ht="24" customHeight="1" x14ac:dyDescent="0.2">
      <c r="A291" s="58" t="s">
        <v>549</v>
      </c>
      <c r="B291" s="513" t="s">
        <v>142</v>
      </c>
      <c r="C291" s="514"/>
      <c r="D291" s="514"/>
      <c r="E291" s="514"/>
      <c r="F291" s="514"/>
      <c r="G291" s="514"/>
      <c r="H291" s="515"/>
      <c r="I291" s="59" t="s">
        <v>138</v>
      </c>
      <c r="J291" s="58"/>
      <c r="K291" s="50"/>
      <c r="L291" s="50"/>
      <c r="M291" s="60"/>
      <c r="N291" s="61"/>
    </row>
    <row r="292" spans="1:14" s="10" customFormat="1" ht="24" customHeight="1" x14ac:dyDescent="0.2">
      <c r="A292" s="58" t="s">
        <v>550</v>
      </c>
      <c r="B292" s="513" t="s">
        <v>144</v>
      </c>
      <c r="C292" s="514"/>
      <c r="D292" s="514"/>
      <c r="E292" s="514"/>
      <c r="F292" s="514"/>
      <c r="G292" s="514"/>
      <c r="H292" s="515"/>
      <c r="I292" s="59" t="s">
        <v>138</v>
      </c>
      <c r="J292" s="58"/>
      <c r="K292" s="50"/>
      <c r="L292" s="50"/>
      <c r="M292" s="60"/>
      <c r="N292" s="61"/>
    </row>
    <row r="293" spans="1:14" s="10" customFormat="1" ht="24" customHeight="1" x14ac:dyDescent="0.2">
      <c r="A293" s="58" t="s">
        <v>551</v>
      </c>
      <c r="B293" s="513" t="s">
        <v>146</v>
      </c>
      <c r="C293" s="514"/>
      <c r="D293" s="514"/>
      <c r="E293" s="514"/>
      <c r="F293" s="514"/>
      <c r="G293" s="514"/>
      <c r="H293" s="515"/>
      <c r="I293" s="59" t="s">
        <v>138</v>
      </c>
      <c r="J293" s="58"/>
      <c r="K293" s="50"/>
      <c r="L293" s="50"/>
      <c r="M293" s="60"/>
      <c r="N293" s="61"/>
    </row>
    <row r="294" spans="1:14" s="10" customFormat="1" ht="12" x14ac:dyDescent="0.2">
      <c r="A294" s="58" t="s">
        <v>552</v>
      </c>
      <c r="B294" s="471" t="s">
        <v>553</v>
      </c>
      <c r="C294" s="472"/>
      <c r="D294" s="472"/>
      <c r="E294" s="472"/>
      <c r="F294" s="472"/>
      <c r="G294" s="472"/>
      <c r="H294" s="473"/>
      <c r="I294" s="59" t="s">
        <v>138</v>
      </c>
      <c r="J294" s="58"/>
      <c r="K294" s="50"/>
      <c r="L294" s="50"/>
      <c r="M294" s="60"/>
      <c r="N294" s="61"/>
    </row>
    <row r="295" spans="1:14" s="10" customFormat="1" ht="12" x14ac:dyDescent="0.2">
      <c r="A295" s="58" t="s">
        <v>554</v>
      </c>
      <c r="B295" s="471" t="s">
        <v>555</v>
      </c>
      <c r="C295" s="472"/>
      <c r="D295" s="472"/>
      <c r="E295" s="472"/>
      <c r="F295" s="472"/>
      <c r="G295" s="472"/>
      <c r="H295" s="473"/>
      <c r="I295" s="59" t="s">
        <v>138</v>
      </c>
      <c r="J295" s="58"/>
      <c r="K295" s="50"/>
      <c r="L295" s="50"/>
      <c r="M295" s="60"/>
      <c r="N295" s="61"/>
    </row>
    <row r="296" spans="1:14" s="10" customFormat="1" ht="12" x14ac:dyDescent="0.2">
      <c r="A296" s="58" t="s">
        <v>556</v>
      </c>
      <c r="B296" s="471" t="s">
        <v>557</v>
      </c>
      <c r="C296" s="472"/>
      <c r="D296" s="472"/>
      <c r="E296" s="472"/>
      <c r="F296" s="472"/>
      <c r="G296" s="472"/>
      <c r="H296" s="473"/>
      <c r="I296" s="59" t="s">
        <v>138</v>
      </c>
      <c r="J296" s="58"/>
      <c r="K296" s="50"/>
      <c r="L296" s="50"/>
      <c r="M296" s="60"/>
      <c r="N296" s="61"/>
    </row>
    <row r="297" spans="1:14" s="10" customFormat="1" ht="12" x14ac:dyDescent="0.2">
      <c r="A297" s="58" t="s">
        <v>558</v>
      </c>
      <c r="B297" s="471" t="s">
        <v>559</v>
      </c>
      <c r="C297" s="472"/>
      <c r="D297" s="472"/>
      <c r="E297" s="472"/>
      <c r="F297" s="472"/>
      <c r="G297" s="472"/>
      <c r="H297" s="473"/>
      <c r="I297" s="59" t="s">
        <v>138</v>
      </c>
      <c r="J297" s="58"/>
      <c r="K297" s="50"/>
      <c r="L297" s="50"/>
      <c r="M297" s="60"/>
      <c r="N297" s="61"/>
    </row>
    <row r="298" spans="1:14" s="10" customFormat="1" ht="24" customHeight="1" x14ac:dyDescent="0.2">
      <c r="A298" s="58" t="s">
        <v>560</v>
      </c>
      <c r="B298" s="513" t="s">
        <v>561</v>
      </c>
      <c r="C298" s="514"/>
      <c r="D298" s="514"/>
      <c r="E298" s="514"/>
      <c r="F298" s="514"/>
      <c r="G298" s="514"/>
      <c r="H298" s="515"/>
      <c r="I298" s="59" t="s">
        <v>138</v>
      </c>
      <c r="J298" s="58"/>
      <c r="K298" s="50"/>
      <c r="L298" s="50"/>
      <c r="M298" s="60"/>
      <c r="N298" s="61"/>
    </row>
    <row r="299" spans="1:14" s="10" customFormat="1" ht="12" x14ac:dyDescent="0.2">
      <c r="A299" s="58" t="s">
        <v>562</v>
      </c>
      <c r="B299" s="516" t="s">
        <v>563</v>
      </c>
      <c r="C299" s="517"/>
      <c r="D299" s="517"/>
      <c r="E299" s="517"/>
      <c r="F299" s="517"/>
      <c r="G299" s="517"/>
      <c r="H299" s="518"/>
      <c r="I299" s="59" t="s">
        <v>138</v>
      </c>
      <c r="J299" s="58"/>
      <c r="K299" s="50"/>
      <c r="L299" s="50"/>
      <c r="M299" s="60"/>
      <c r="N299" s="61"/>
    </row>
    <row r="300" spans="1:14" s="10" customFormat="1" ht="12" x14ac:dyDescent="0.2">
      <c r="A300" s="58" t="s">
        <v>564</v>
      </c>
      <c r="B300" s="474" t="s">
        <v>565</v>
      </c>
      <c r="C300" s="475"/>
      <c r="D300" s="475"/>
      <c r="E300" s="475"/>
      <c r="F300" s="475"/>
      <c r="G300" s="475"/>
      <c r="H300" s="476"/>
      <c r="I300" s="59" t="s">
        <v>138</v>
      </c>
      <c r="J300" s="58"/>
      <c r="K300" s="50"/>
      <c r="L300" s="50"/>
      <c r="M300" s="60"/>
      <c r="N300" s="61"/>
    </row>
    <row r="301" spans="1:14" s="10" customFormat="1" ht="12" x14ac:dyDescent="0.2">
      <c r="A301" s="58" t="s">
        <v>566</v>
      </c>
      <c r="B301" s="516" t="s">
        <v>563</v>
      </c>
      <c r="C301" s="517"/>
      <c r="D301" s="517"/>
      <c r="E301" s="517"/>
      <c r="F301" s="517"/>
      <c r="G301" s="517"/>
      <c r="H301" s="518"/>
      <c r="I301" s="59" t="s">
        <v>138</v>
      </c>
      <c r="J301" s="58"/>
      <c r="K301" s="50"/>
      <c r="L301" s="50"/>
      <c r="M301" s="60"/>
      <c r="N301" s="61"/>
    </row>
    <row r="302" spans="1:14" s="10" customFormat="1" ht="12" x14ac:dyDescent="0.2">
      <c r="A302" s="58" t="s">
        <v>567</v>
      </c>
      <c r="B302" s="471" t="s">
        <v>568</v>
      </c>
      <c r="C302" s="472"/>
      <c r="D302" s="472"/>
      <c r="E302" s="472"/>
      <c r="F302" s="472"/>
      <c r="G302" s="472"/>
      <c r="H302" s="473"/>
      <c r="I302" s="59" t="s">
        <v>138</v>
      </c>
      <c r="J302" s="58"/>
      <c r="K302" s="50"/>
      <c r="L302" s="50"/>
      <c r="M302" s="60"/>
      <c r="N302" s="61"/>
    </row>
    <row r="303" spans="1:14" s="10" customFormat="1" ht="12" x14ac:dyDescent="0.2">
      <c r="A303" s="58" t="s">
        <v>569</v>
      </c>
      <c r="B303" s="471" t="s">
        <v>377</v>
      </c>
      <c r="C303" s="472"/>
      <c r="D303" s="472"/>
      <c r="E303" s="472"/>
      <c r="F303" s="472"/>
      <c r="G303" s="472"/>
      <c r="H303" s="473"/>
      <c r="I303" s="59" t="s">
        <v>138</v>
      </c>
      <c r="J303" s="58"/>
      <c r="K303" s="50"/>
      <c r="L303" s="50"/>
      <c r="M303" s="60"/>
      <c r="N303" s="61"/>
    </row>
    <row r="304" spans="1:14" s="10" customFormat="1" ht="24" customHeight="1" x14ac:dyDescent="0.2">
      <c r="A304" s="58" t="s">
        <v>570</v>
      </c>
      <c r="B304" s="495" t="s">
        <v>571</v>
      </c>
      <c r="C304" s="496"/>
      <c r="D304" s="496"/>
      <c r="E304" s="496"/>
      <c r="F304" s="496"/>
      <c r="G304" s="496"/>
      <c r="H304" s="497"/>
      <c r="I304" s="59" t="s">
        <v>138</v>
      </c>
      <c r="J304" s="58"/>
      <c r="K304" s="50"/>
      <c r="L304" s="50"/>
      <c r="M304" s="60"/>
      <c r="N304" s="61"/>
    </row>
    <row r="305" spans="1:14" s="10" customFormat="1" ht="12" x14ac:dyDescent="0.2">
      <c r="A305" s="58" t="s">
        <v>572</v>
      </c>
      <c r="B305" s="474" t="s">
        <v>162</v>
      </c>
      <c r="C305" s="475"/>
      <c r="D305" s="475"/>
      <c r="E305" s="475"/>
      <c r="F305" s="475"/>
      <c r="G305" s="475"/>
      <c r="H305" s="476"/>
      <c r="I305" s="59" t="s">
        <v>138</v>
      </c>
      <c r="J305" s="58"/>
      <c r="K305" s="50"/>
      <c r="L305" s="50"/>
      <c r="M305" s="60"/>
      <c r="N305" s="61"/>
    </row>
    <row r="306" spans="1:14" s="10" customFormat="1" ht="12" x14ac:dyDescent="0.2">
      <c r="A306" s="58" t="s">
        <v>573</v>
      </c>
      <c r="B306" s="474" t="s">
        <v>164</v>
      </c>
      <c r="C306" s="475"/>
      <c r="D306" s="475"/>
      <c r="E306" s="475"/>
      <c r="F306" s="475"/>
      <c r="G306" s="475"/>
      <c r="H306" s="476"/>
      <c r="I306" s="59" t="s">
        <v>138</v>
      </c>
      <c r="J306" s="58"/>
      <c r="K306" s="50"/>
      <c r="L306" s="50"/>
      <c r="M306" s="60"/>
      <c r="N306" s="61"/>
    </row>
    <row r="307" spans="1:14" s="10" customFormat="1" ht="24" customHeight="1" x14ac:dyDescent="0.2">
      <c r="A307" s="58" t="s">
        <v>143</v>
      </c>
      <c r="B307" s="468" t="s">
        <v>574</v>
      </c>
      <c r="C307" s="469"/>
      <c r="D307" s="469"/>
      <c r="E307" s="469"/>
      <c r="F307" s="469"/>
      <c r="G307" s="469"/>
      <c r="H307" s="470"/>
      <c r="I307" s="59" t="s">
        <v>138</v>
      </c>
      <c r="J307" s="58"/>
      <c r="K307" s="50"/>
      <c r="L307" s="50"/>
      <c r="M307" s="60"/>
      <c r="N307" s="61"/>
    </row>
    <row r="308" spans="1:14" s="10" customFormat="1" ht="24" customHeight="1" x14ac:dyDescent="0.2">
      <c r="A308" s="58" t="s">
        <v>575</v>
      </c>
      <c r="B308" s="495" t="s">
        <v>142</v>
      </c>
      <c r="C308" s="496"/>
      <c r="D308" s="496"/>
      <c r="E308" s="496"/>
      <c r="F308" s="496"/>
      <c r="G308" s="496"/>
      <c r="H308" s="497"/>
      <c r="I308" s="59" t="s">
        <v>138</v>
      </c>
      <c r="J308" s="58"/>
      <c r="K308" s="50"/>
      <c r="L308" s="50"/>
      <c r="M308" s="60"/>
      <c r="N308" s="61"/>
    </row>
    <row r="309" spans="1:14" s="10" customFormat="1" ht="24" customHeight="1" x14ac:dyDescent="0.2">
      <c r="A309" s="58" t="s">
        <v>576</v>
      </c>
      <c r="B309" s="495" t="s">
        <v>144</v>
      </c>
      <c r="C309" s="496"/>
      <c r="D309" s="496"/>
      <c r="E309" s="496"/>
      <c r="F309" s="496"/>
      <c r="G309" s="496"/>
      <c r="H309" s="497"/>
      <c r="I309" s="59" t="s">
        <v>138</v>
      </c>
      <c r="J309" s="58"/>
      <c r="K309" s="50"/>
      <c r="L309" s="50"/>
      <c r="M309" s="60"/>
      <c r="N309" s="61"/>
    </row>
    <row r="310" spans="1:14" s="10" customFormat="1" ht="24" customHeight="1" x14ac:dyDescent="0.2">
      <c r="A310" s="58" t="s">
        <v>577</v>
      </c>
      <c r="B310" s="495" t="s">
        <v>146</v>
      </c>
      <c r="C310" s="496"/>
      <c r="D310" s="496"/>
      <c r="E310" s="496"/>
      <c r="F310" s="496"/>
      <c r="G310" s="496"/>
      <c r="H310" s="497"/>
      <c r="I310" s="59" t="s">
        <v>138</v>
      </c>
      <c r="J310" s="58"/>
      <c r="K310" s="50"/>
      <c r="L310" s="50"/>
      <c r="M310" s="60"/>
      <c r="N310" s="61"/>
    </row>
    <row r="311" spans="1:14" s="10" customFormat="1" ht="12" x14ac:dyDescent="0.2">
      <c r="A311" s="58" t="s">
        <v>145</v>
      </c>
      <c r="B311" s="459" t="s">
        <v>578</v>
      </c>
      <c r="C311" s="460"/>
      <c r="D311" s="460"/>
      <c r="E311" s="460"/>
      <c r="F311" s="460"/>
      <c r="G311" s="460"/>
      <c r="H311" s="461"/>
      <c r="I311" s="59" t="s">
        <v>138</v>
      </c>
      <c r="J311" s="58"/>
      <c r="K311" s="50"/>
      <c r="L311" s="50"/>
      <c r="M311" s="60"/>
      <c r="N311" s="61"/>
    </row>
    <row r="312" spans="1:14" s="10" customFormat="1" ht="12" x14ac:dyDescent="0.2">
      <c r="A312" s="58" t="s">
        <v>147</v>
      </c>
      <c r="B312" s="453" t="s">
        <v>579</v>
      </c>
      <c r="C312" s="454"/>
      <c r="D312" s="454"/>
      <c r="E312" s="454"/>
      <c r="F312" s="454"/>
      <c r="G312" s="454"/>
      <c r="H312" s="455"/>
      <c r="I312" s="59" t="s">
        <v>138</v>
      </c>
      <c r="J312" s="58"/>
      <c r="K312" s="50"/>
      <c r="L312" s="50"/>
      <c r="M312" s="60"/>
      <c r="N312" s="61"/>
    </row>
    <row r="313" spans="1:14" s="10" customFormat="1" ht="12" x14ac:dyDescent="0.2">
      <c r="A313" s="58" t="s">
        <v>580</v>
      </c>
      <c r="B313" s="459" t="s">
        <v>581</v>
      </c>
      <c r="C313" s="460"/>
      <c r="D313" s="460"/>
      <c r="E313" s="460"/>
      <c r="F313" s="460"/>
      <c r="G313" s="460"/>
      <c r="H313" s="461"/>
      <c r="I313" s="59" t="s">
        <v>138</v>
      </c>
      <c r="J313" s="58"/>
      <c r="K313" s="50"/>
      <c r="L313" s="50"/>
      <c r="M313" s="60"/>
      <c r="N313" s="61"/>
    </row>
    <row r="314" spans="1:14" s="10" customFormat="1" ht="12" x14ac:dyDescent="0.2">
      <c r="A314" s="58" t="s">
        <v>582</v>
      </c>
      <c r="B314" s="471" t="s">
        <v>583</v>
      </c>
      <c r="C314" s="472"/>
      <c r="D314" s="472"/>
      <c r="E314" s="472"/>
      <c r="F314" s="472"/>
      <c r="G314" s="472"/>
      <c r="H314" s="473"/>
      <c r="I314" s="59" t="s">
        <v>138</v>
      </c>
      <c r="J314" s="58"/>
      <c r="K314" s="50"/>
      <c r="L314" s="50"/>
      <c r="M314" s="60"/>
      <c r="N314" s="61"/>
    </row>
    <row r="315" spans="1:14" s="10" customFormat="1" ht="24" customHeight="1" x14ac:dyDescent="0.2">
      <c r="A315" s="58" t="s">
        <v>584</v>
      </c>
      <c r="B315" s="495" t="s">
        <v>142</v>
      </c>
      <c r="C315" s="496"/>
      <c r="D315" s="496"/>
      <c r="E315" s="496"/>
      <c r="F315" s="496"/>
      <c r="G315" s="496"/>
      <c r="H315" s="497"/>
      <c r="I315" s="59" t="s">
        <v>138</v>
      </c>
      <c r="J315" s="58"/>
      <c r="K315" s="50"/>
      <c r="L315" s="50"/>
      <c r="M315" s="60"/>
      <c r="N315" s="61"/>
    </row>
    <row r="316" spans="1:14" s="10" customFormat="1" ht="24" customHeight="1" x14ac:dyDescent="0.2">
      <c r="A316" s="58" t="s">
        <v>585</v>
      </c>
      <c r="B316" s="495" t="s">
        <v>144</v>
      </c>
      <c r="C316" s="496"/>
      <c r="D316" s="496"/>
      <c r="E316" s="496"/>
      <c r="F316" s="496"/>
      <c r="G316" s="496"/>
      <c r="H316" s="497"/>
      <c r="I316" s="59" t="s">
        <v>138</v>
      </c>
      <c r="J316" s="58"/>
      <c r="K316" s="50"/>
      <c r="L316" s="50"/>
      <c r="M316" s="60"/>
      <c r="N316" s="61"/>
    </row>
    <row r="317" spans="1:14" s="10" customFormat="1" ht="24" customHeight="1" x14ac:dyDescent="0.2">
      <c r="A317" s="58" t="s">
        <v>586</v>
      </c>
      <c r="B317" s="495" t="s">
        <v>146</v>
      </c>
      <c r="C317" s="496"/>
      <c r="D317" s="496"/>
      <c r="E317" s="496"/>
      <c r="F317" s="496"/>
      <c r="G317" s="496"/>
      <c r="H317" s="497"/>
      <c r="I317" s="59" t="s">
        <v>138</v>
      </c>
      <c r="J317" s="58"/>
      <c r="K317" s="50"/>
      <c r="L317" s="50"/>
      <c r="M317" s="60"/>
      <c r="N317" s="61"/>
    </row>
    <row r="318" spans="1:14" s="10" customFormat="1" ht="12" x14ac:dyDescent="0.2">
      <c r="A318" s="58" t="s">
        <v>587</v>
      </c>
      <c r="B318" s="471" t="s">
        <v>363</v>
      </c>
      <c r="C318" s="472"/>
      <c r="D318" s="472"/>
      <c r="E318" s="472"/>
      <c r="F318" s="472"/>
      <c r="G318" s="472"/>
      <c r="H318" s="473"/>
      <c r="I318" s="59" t="s">
        <v>138</v>
      </c>
      <c r="J318" s="58"/>
      <c r="K318" s="50"/>
      <c r="L318" s="50"/>
      <c r="M318" s="60"/>
      <c r="N318" s="61"/>
    </row>
    <row r="319" spans="1:14" s="10" customFormat="1" ht="12" x14ac:dyDescent="0.2">
      <c r="A319" s="58" t="s">
        <v>588</v>
      </c>
      <c r="B319" s="471" t="s">
        <v>366</v>
      </c>
      <c r="C319" s="472"/>
      <c r="D319" s="472"/>
      <c r="E319" s="472"/>
      <c r="F319" s="472"/>
      <c r="G319" s="472"/>
      <c r="H319" s="473"/>
      <c r="I319" s="59" t="s">
        <v>138</v>
      </c>
      <c r="J319" s="58"/>
      <c r="K319" s="50"/>
      <c r="L319" s="50"/>
      <c r="M319" s="60"/>
      <c r="N319" s="61"/>
    </row>
    <row r="320" spans="1:14" s="10" customFormat="1" ht="12" x14ac:dyDescent="0.2">
      <c r="A320" s="58" t="s">
        <v>589</v>
      </c>
      <c r="B320" s="471" t="s">
        <v>369</v>
      </c>
      <c r="C320" s="472"/>
      <c r="D320" s="472"/>
      <c r="E320" s="472"/>
      <c r="F320" s="472"/>
      <c r="G320" s="472"/>
      <c r="H320" s="473"/>
      <c r="I320" s="59" t="s">
        <v>138</v>
      </c>
      <c r="J320" s="58"/>
      <c r="K320" s="50"/>
      <c r="L320" s="50"/>
      <c r="M320" s="60"/>
      <c r="N320" s="61"/>
    </row>
    <row r="321" spans="1:14" s="10" customFormat="1" ht="12" x14ac:dyDescent="0.2">
      <c r="A321" s="58" t="s">
        <v>590</v>
      </c>
      <c r="B321" s="471" t="s">
        <v>375</v>
      </c>
      <c r="C321" s="472"/>
      <c r="D321" s="472"/>
      <c r="E321" s="472"/>
      <c r="F321" s="472"/>
      <c r="G321" s="472"/>
      <c r="H321" s="473"/>
      <c r="I321" s="59" t="s">
        <v>138</v>
      </c>
      <c r="J321" s="58"/>
      <c r="K321" s="50"/>
      <c r="L321" s="50"/>
      <c r="M321" s="60"/>
      <c r="N321" s="61"/>
    </row>
    <row r="322" spans="1:14" s="10" customFormat="1" ht="12" x14ac:dyDescent="0.2">
      <c r="A322" s="58" t="s">
        <v>591</v>
      </c>
      <c r="B322" s="471" t="s">
        <v>377</v>
      </c>
      <c r="C322" s="472"/>
      <c r="D322" s="472"/>
      <c r="E322" s="472"/>
      <c r="F322" s="472"/>
      <c r="G322" s="472"/>
      <c r="H322" s="473"/>
      <c r="I322" s="59" t="s">
        <v>138</v>
      </c>
      <c r="J322" s="58"/>
      <c r="K322" s="50"/>
      <c r="L322" s="50"/>
      <c r="M322" s="60"/>
      <c r="N322" s="61"/>
    </row>
    <row r="323" spans="1:14" s="10" customFormat="1" ht="24" customHeight="1" x14ac:dyDescent="0.2">
      <c r="A323" s="58" t="s">
        <v>592</v>
      </c>
      <c r="B323" s="495" t="s">
        <v>380</v>
      </c>
      <c r="C323" s="496"/>
      <c r="D323" s="496"/>
      <c r="E323" s="496"/>
      <c r="F323" s="496"/>
      <c r="G323" s="496"/>
      <c r="H323" s="497"/>
      <c r="I323" s="59" t="s">
        <v>138</v>
      </c>
      <c r="J323" s="58"/>
      <c r="K323" s="50"/>
      <c r="L323" s="50"/>
      <c r="M323" s="60"/>
      <c r="N323" s="61"/>
    </row>
    <row r="324" spans="1:14" s="10" customFormat="1" ht="12" x14ac:dyDescent="0.2">
      <c r="A324" s="58" t="s">
        <v>593</v>
      </c>
      <c r="B324" s="474" t="s">
        <v>162</v>
      </c>
      <c r="C324" s="475"/>
      <c r="D324" s="475"/>
      <c r="E324" s="475"/>
      <c r="F324" s="475"/>
      <c r="G324" s="475"/>
      <c r="H324" s="476"/>
      <c r="I324" s="59" t="s">
        <v>138</v>
      </c>
      <c r="J324" s="58"/>
      <c r="K324" s="50"/>
      <c r="L324" s="50"/>
      <c r="M324" s="60"/>
      <c r="N324" s="61"/>
    </row>
    <row r="325" spans="1:14" s="10" customFormat="1" ht="12" x14ac:dyDescent="0.2">
      <c r="A325" s="58" t="s">
        <v>594</v>
      </c>
      <c r="B325" s="474" t="s">
        <v>164</v>
      </c>
      <c r="C325" s="475"/>
      <c r="D325" s="475"/>
      <c r="E325" s="475"/>
      <c r="F325" s="475"/>
      <c r="G325" s="475"/>
      <c r="H325" s="476"/>
      <c r="I325" s="59" t="s">
        <v>138</v>
      </c>
      <c r="J325" s="58"/>
      <c r="K325" s="50"/>
      <c r="L325" s="50"/>
      <c r="M325" s="60"/>
      <c r="N325" s="61"/>
    </row>
    <row r="326" spans="1:14" s="10" customFormat="1" ht="12" x14ac:dyDescent="0.2">
      <c r="A326" s="58" t="s">
        <v>595</v>
      </c>
      <c r="B326" s="459" t="s">
        <v>596</v>
      </c>
      <c r="C326" s="460"/>
      <c r="D326" s="460"/>
      <c r="E326" s="460"/>
      <c r="F326" s="460"/>
      <c r="G326" s="460"/>
      <c r="H326" s="461"/>
      <c r="I326" s="59" t="s">
        <v>138</v>
      </c>
      <c r="J326" s="58"/>
      <c r="K326" s="50"/>
      <c r="L326" s="50"/>
      <c r="M326" s="60"/>
      <c r="N326" s="61"/>
    </row>
    <row r="327" spans="1:14" s="10" customFormat="1" ht="12" x14ac:dyDescent="0.2">
      <c r="A327" s="58" t="s">
        <v>597</v>
      </c>
      <c r="B327" s="459" t="s">
        <v>598</v>
      </c>
      <c r="C327" s="460"/>
      <c r="D327" s="460"/>
      <c r="E327" s="460"/>
      <c r="F327" s="460"/>
      <c r="G327" s="460"/>
      <c r="H327" s="461"/>
      <c r="I327" s="59" t="s">
        <v>138</v>
      </c>
      <c r="J327" s="58"/>
      <c r="K327" s="50"/>
      <c r="L327" s="50"/>
      <c r="M327" s="60"/>
      <c r="N327" s="61"/>
    </row>
    <row r="328" spans="1:14" s="10" customFormat="1" ht="12" x14ac:dyDescent="0.2">
      <c r="A328" s="58" t="s">
        <v>599</v>
      </c>
      <c r="B328" s="471" t="s">
        <v>583</v>
      </c>
      <c r="C328" s="472"/>
      <c r="D328" s="472"/>
      <c r="E328" s="472"/>
      <c r="F328" s="472"/>
      <c r="G328" s="472"/>
      <c r="H328" s="473"/>
      <c r="I328" s="59" t="s">
        <v>138</v>
      </c>
      <c r="J328" s="58"/>
      <c r="K328" s="50"/>
      <c r="L328" s="50"/>
      <c r="M328" s="60"/>
      <c r="N328" s="61"/>
    </row>
    <row r="329" spans="1:14" s="10" customFormat="1" ht="24" customHeight="1" x14ac:dyDescent="0.2">
      <c r="A329" s="58" t="s">
        <v>600</v>
      </c>
      <c r="B329" s="495" t="s">
        <v>142</v>
      </c>
      <c r="C329" s="496"/>
      <c r="D329" s="496"/>
      <c r="E329" s="496"/>
      <c r="F329" s="496"/>
      <c r="G329" s="496"/>
      <c r="H329" s="497"/>
      <c r="I329" s="59" t="s">
        <v>138</v>
      </c>
      <c r="J329" s="58"/>
      <c r="K329" s="50"/>
      <c r="L329" s="50"/>
      <c r="M329" s="60"/>
      <c r="N329" s="61"/>
    </row>
    <row r="330" spans="1:14" s="10" customFormat="1" ht="24" customHeight="1" x14ac:dyDescent="0.2">
      <c r="A330" s="58" t="s">
        <v>601</v>
      </c>
      <c r="B330" s="495" t="s">
        <v>144</v>
      </c>
      <c r="C330" s="496"/>
      <c r="D330" s="496"/>
      <c r="E330" s="496"/>
      <c r="F330" s="496"/>
      <c r="G330" s="496"/>
      <c r="H330" s="497"/>
      <c r="I330" s="59" t="s">
        <v>138</v>
      </c>
      <c r="J330" s="58"/>
      <c r="K330" s="50"/>
      <c r="L330" s="50"/>
      <c r="M330" s="60"/>
      <c r="N330" s="61"/>
    </row>
    <row r="331" spans="1:14" s="10" customFormat="1" ht="24" customHeight="1" x14ac:dyDescent="0.2">
      <c r="A331" s="58" t="s">
        <v>601</v>
      </c>
      <c r="B331" s="495" t="s">
        <v>146</v>
      </c>
      <c r="C331" s="496"/>
      <c r="D331" s="496"/>
      <c r="E331" s="496"/>
      <c r="F331" s="496"/>
      <c r="G331" s="496"/>
      <c r="H331" s="497"/>
      <c r="I331" s="59" t="s">
        <v>138</v>
      </c>
      <c r="J331" s="58"/>
      <c r="K331" s="50"/>
      <c r="L331" s="50"/>
      <c r="M331" s="60"/>
      <c r="N331" s="61"/>
    </row>
    <row r="332" spans="1:14" s="10" customFormat="1" ht="12" x14ac:dyDescent="0.2">
      <c r="A332" s="58" t="s">
        <v>602</v>
      </c>
      <c r="B332" s="471" t="s">
        <v>363</v>
      </c>
      <c r="C332" s="472"/>
      <c r="D332" s="472"/>
      <c r="E332" s="472"/>
      <c r="F332" s="472"/>
      <c r="G332" s="472"/>
      <c r="H332" s="473"/>
      <c r="I332" s="59" t="s">
        <v>138</v>
      </c>
      <c r="J332" s="58"/>
      <c r="K332" s="50"/>
      <c r="L332" s="50"/>
      <c r="M332" s="60"/>
      <c r="N332" s="61"/>
    </row>
    <row r="333" spans="1:14" s="10" customFormat="1" ht="12" x14ac:dyDescent="0.2">
      <c r="A333" s="58" t="s">
        <v>603</v>
      </c>
      <c r="B333" s="471" t="s">
        <v>366</v>
      </c>
      <c r="C333" s="472"/>
      <c r="D333" s="472"/>
      <c r="E333" s="472"/>
      <c r="F333" s="472"/>
      <c r="G333" s="472"/>
      <c r="H333" s="473"/>
      <c r="I333" s="59" t="s">
        <v>138</v>
      </c>
      <c r="J333" s="58"/>
      <c r="K333" s="50"/>
      <c r="L333" s="50"/>
      <c r="M333" s="60"/>
      <c r="N333" s="61"/>
    </row>
    <row r="334" spans="1:14" s="10" customFormat="1" ht="12" x14ac:dyDescent="0.2">
      <c r="A334" s="58" t="s">
        <v>604</v>
      </c>
      <c r="B334" s="471" t="s">
        <v>369</v>
      </c>
      <c r="C334" s="472"/>
      <c r="D334" s="472"/>
      <c r="E334" s="472"/>
      <c r="F334" s="472"/>
      <c r="G334" s="472"/>
      <c r="H334" s="473"/>
      <c r="I334" s="59" t="s">
        <v>138</v>
      </c>
      <c r="J334" s="58"/>
      <c r="K334" s="50"/>
      <c r="L334" s="50"/>
      <c r="M334" s="60"/>
      <c r="N334" s="61"/>
    </row>
    <row r="335" spans="1:14" s="10" customFormat="1" ht="12" x14ac:dyDescent="0.2">
      <c r="A335" s="58" t="s">
        <v>605</v>
      </c>
      <c r="B335" s="471" t="s">
        <v>375</v>
      </c>
      <c r="C335" s="472"/>
      <c r="D335" s="472"/>
      <c r="E335" s="472"/>
      <c r="F335" s="472"/>
      <c r="G335" s="472"/>
      <c r="H335" s="473"/>
      <c r="I335" s="59" t="s">
        <v>138</v>
      </c>
      <c r="J335" s="58"/>
      <c r="K335" s="50"/>
      <c r="L335" s="50"/>
      <c r="M335" s="60"/>
      <c r="N335" s="61"/>
    </row>
    <row r="336" spans="1:14" s="10" customFormat="1" ht="12" x14ac:dyDescent="0.2">
      <c r="A336" s="58" t="s">
        <v>606</v>
      </c>
      <c r="B336" s="471" t="s">
        <v>377</v>
      </c>
      <c r="C336" s="472"/>
      <c r="D336" s="472"/>
      <c r="E336" s="472"/>
      <c r="F336" s="472"/>
      <c r="G336" s="472"/>
      <c r="H336" s="473"/>
      <c r="I336" s="59" t="s">
        <v>138</v>
      </c>
      <c r="J336" s="58"/>
      <c r="K336" s="50"/>
      <c r="L336" s="50"/>
      <c r="M336" s="60"/>
      <c r="N336" s="61"/>
    </row>
    <row r="337" spans="1:14" s="10" customFormat="1" ht="24" customHeight="1" x14ac:dyDescent="0.2">
      <c r="A337" s="58" t="s">
        <v>607</v>
      </c>
      <c r="B337" s="495" t="s">
        <v>380</v>
      </c>
      <c r="C337" s="496"/>
      <c r="D337" s="496"/>
      <c r="E337" s="496"/>
      <c r="F337" s="496"/>
      <c r="G337" s="496"/>
      <c r="H337" s="497"/>
      <c r="I337" s="59" t="s">
        <v>138</v>
      </c>
      <c r="J337" s="58"/>
      <c r="K337" s="50"/>
      <c r="L337" s="50"/>
      <c r="M337" s="60"/>
      <c r="N337" s="61"/>
    </row>
    <row r="338" spans="1:14" s="10" customFormat="1" ht="12" x14ac:dyDescent="0.2">
      <c r="A338" s="58" t="s">
        <v>608</v>
      </c>
      <c r="B338" s="474" t="s">
        <v>162</v>
      </c>
      <c r="C338" s="475"/>
      <c r="D338" s="475"/>
      <c r="E338" s="475"/>
      <c r="F338" s="475"/>
      <c r="G338" s="475"/>
      <c r="H338" s="476"/>
      <c r="I338" s="59" t="s">
        <v>138</v>
      </c>
      <c r="J338" s="58"/>
      <c r="K338" s="50"/>
      <c r="L338" s="50"/>
      <c r="M338" s="60"/>
      <c r="N338" s="61"/>
    </row>
    <row r="339" spans="1:14" s="10" customFormat="1" ht="12" x14ac:dyDescent="0.2">
      <c r="A339" s="58" t="s">
        <v>609</v>
      </c>
      <c r="B339" s="474" t="s">
        <v>164</v>
      </c>
      <c r="C339" s="475"/>
      <c r="D339" s="475"/>
      <c r="E339" s="475"/>
      <c r="F339" s="475"/>
      <c r="G339" s="475"/>
      <c r="H339" s="476"/>
      <c r="I339" s="59" t="s">
        <v>138</v>
      </c>
      <c r="J339" s="58"/>
      <c r="K339" s="50"/>
      <c r="L339" s="50"/>
      <c r="M339" s="60"/>
      <c r="N339" s="61"/>
    </row>
    <row r="340" spans="1:14" s="10" customFormat="1" ht="12" x14ac:dyDescent="0.2">
      <c r="A340" s="58" t="s">
        <v>149</v>
      </c>
      <c r="B340" s="453" t="s">
        <v>610</v>
      </c>
      <c r="C340" s="454"/>
      <c r="D340" s="454"/>
      <c r="E340" s="454"/>
      <c r="F340" s="454"/>
      <c r="G340" s="454"/>
      <c r="H340" s="455"/>
      <c r="I340" s="59" t="s">
        <v>138</v>
      </c>
      <c r="J340" s="58"/>
      <c r="K340" s="50"/>
      <c r="L340" s="50"/>
      <c r="M340" s="60"/>
      <c r="N340" s="61"/>
    </row>
    <row r="341" spans="1:14" s="10" customFormat="1" ht="12" x14ac:dyDescent="0.2">
      <c r="A341" s="58" t="s">
        <v>151</v>
      </c>
      <c r="B341" s="453" t="s">
        <v>611</v>
      </c>
      <c r="C341" s="454"/>
      <c r="D341" s="454"/>
      <c r="E341" s="454"/>
      <c r="F341" s="454"/>
      <c r="G341" s="454"/>
      <c r="H341" s="455"/>
      <c r="I341" s="59" t="s">
        <v>138</v>
      </c>
      <c r="J341" s="58"/>
      <c r="K341" s="50"/>
      <c r="L341" s="50"/>
      <c r="M341" s="60"/>
      <c r="N341" s="61"/>
    </row>
    <row r="342" spans="1:14" s="10" customFormat="1" ht="12" x14ac:dyDescent="0.2">
      <c r="A342" s="58" t="s">
        <v>612</v>
      </c>
      <c r="B342" s="459" t="s">
        <v>613</v>
      </c>
      <c r="C342" s="460"/>
      <c r="D342" s="460"/>
      <c r="E342" s="460"/>
      <c r="F342" s="460"/>
      <c r="G342" s="460"/>
      <c r="H342" s="461"/>
      <c r="I342" s="59" t="s">
        <v>138</v>
      </c>
      <c r="J342" s="58"/>
      <c r="K342" s="50"/>
      <c r="L342" s="50"/>
      <c r="M342" s="60"/>
      <c r="N342" s="61"/>
    </row>
    <row r="343" spans="1:14" s="10" customFormat="1" ht="12" x14ac:dyDescent="0.2">
      <c r="A343" s="58" t="s">
        <v>614</v>
      </c>
      <c r="B343" s="459" t="s">
        <v>615</v>
      </c>
      <c r="C343" s="460"/>
      <c r="D343" s="460"/>
      <c r="E343" s="460"/>
      <c r="F343" s="460"/>
      <c r="G343" s="460"/>
      <c r="H343" s="461"/>
      <c r="I343" s="59" t="s">
        <v>138</v>
      </c>
      <c r="J343" s="58"/>
      <c r="K343" s="50"/>
      <c r="L343" s="50"/>
      <c r="M343" s="60"/>
      <c r="N343" s="61"/>
    </row>
    <row r="344" spans="1:14" s="10" customFormat="1" ht="12" x14ac:dyDescent="0.2">
      <c r="A344" s="58" t="s">
        <v>167</v>
      </c>
      <c r="B344" s="486" t="s">
        <v>616</v>
      </c>
      <c r="C344" s="487"/>
      <c r="D344" s="487"/>
      <c r="E344" s="487"/>
      <c r="F344" s="487"/>
      <c r="G344" s="487"/>
      <c r="H344" s="488"/>
      <c r="I344" s="59" t="s">
        <v>138</v>
      </c>
      <c r="J344" s="58"/>
      <c r="K344" s="50"/>
      <c r="L344" s="50"/>
      <c r="M344" s="60"/>
      <c r="N344" s="61"/>
    </row>
    <row r="345" spans="1:14" s="10" customFormat="1" ht="12" x14ac:dyDescent="0.2">
      <c r="A345" s="58" t="s">
        <v>169</v>
      </c>
      <c r="B345" s="453" t="s">
        <v>617</v>
      </c>
      <c r="C345" s="454"/>
      <c r="D345" s="454"/>
      <c r="E345" s="454"/>
      <c r="F345" s="454"/>
      <c r="G345" s="454"/>
      <c r="H345" s="455"/>
      <c r="I345" s="59" t="s">
        <v>138</v>
      </c>
      <c r="J345" s="58"/>
      <c r="K345" s="50"/>
      <c r="L345" s="50"/>
      <c r="M345" s="60"/>
      <c r="N345" s="61"/>
    </row>
    <row r="346" spans="1:14" s="10" customFormat="1" ht="12" x14ac:dyDescent="0.2">
      <c r="A346" s="58" t="s">
        <v>173</v>
      </c>
      <c r="B346" s="453" t="s">
        <v>618</v>
      </c>
      <c r="C346" s="454"/>
      <c r="D346" s="454"/>
      <c r="E346" s="454"/>
      <c r="F346" s="454"/>
      <c r="G346" s="454"/>
      <c r="H346" s="455"/>
      <c r="I346" s="59" t="s">
        <v>138</v>
      </c>
      <c r="J346" s="58"/>
      <c r="K346" s="50"/>
      <c r="L346" s="50"/>
      <c r="M346" s="60"/>
      <c r="N346" s="61"/>
    </row>
    <row r="347" spans="1:14" s="10" customFormat="1" ht="12" x14ac:dyDescent="0.2">
      <c r="A347" s="58" t="s">
        <v>174</v>
      </c>
      <c r="B347" s="453" t="s">
        <v>619</v>
      </c>
      <c r="C347" s="454"/>
      <c r="D347" s="454"/>
      <c r="E347" s="454"/>
      <c r="F347" s="454"/>
      <c r="G347" s="454"/>
      <c r="H347" s="455"/>
      <c r="I347" s="59" t="s">
        <v>138</v>
      </c>
      <c r="J347" s="58"/>
      <c r="K347" s="50"/>
      <c r="L347" s="50"/>
      <c r="M347" s="60"/>
      <c r="N347" s="61"/>
    </row>
    <row r="348" spans="1:14" s="10" customFormat="1" ht="12" x14ac:dyDescent="0.2">
      <c r="A348" s="58" t="s">
        <v>175</v>
      </c>
      <c r="B348" s="453" t="s">
        <v>620</v>
      </c>
      <c r="C348" s="454"/>
      <c r="D348" s="454"/>
      <c r="E348" s="454"/>
      <c r="F348" s="454"/>
      <c r="G348" s="454"/>
      <c r="H348" s="455"/>
      <c r="I348" s="59" t="s">
        <v>138</v>
      </c>
      <c r="J348" s="58"/>
      <c r="K348" s="50"/>
      <c r="L348" s="50"/>
      <c r="M348" s="60"/>
      <c r="N348" s="61"/>
    </row>
    <row r="349" spans="1:14" s="10" customFormat="1" ht="12" x14ac:dyDescent="0.2">
      <c r="A349" s="58" t="s">
        <v>176</v>
      </c>
      <c r="B349" s="453" t="s">
        <v>621</v>
      </c>
      <c r="C349" s="454"/>
      <c r="D349" s="454"/>
      <c r="E349" s="454"/>
      <c r="F349" s="454"/>
      <c r="G349" s="454"/>
      <c r="H349" s="455"/>
      <c r="I349" s="59" t="s">
        <v>138</v>
      </c>
      <c r="J349" s="58"/>
      <c r="K349" s="50"/>
      <c r="L349" s="50"/>
      <c r="M349" s="60"/>
      <c r="N349" s="61"/>
    </row>
    <row r="350" spans="1:14" s="10" customFormat="1" ht="12" x14ac:dyDescent="0.2">
      <c r="A350" s="58" t="s">
        <v>216</v>
      </c>
      <c r="B350" s="459" t="s">
        <v>622</v>
      </c>
      <c r="C350" s="460"/>
      <c r="D350" s="460"/>
      <c r="E350" s="460"/>
      <c r="F350" s="460"/>
      <c r="G350" s="460"/>
      <c r="H350" s="461"/>
      <c r="I350" s="59" t="s">
        <v>138</v>
      </c>
      <c r="J350" s="58"/>
      <c r="K350" s="50"/>
      <c r="L350" s="50"/>
      <c r="M350" s="60"/>
      <c r="N350" s="61"/>
    </row>
    <row r="351" spans="1:14" s="10" customFormat="1" ht="24" customHeight="1" x14ac:dyDescent="0.2">
      <c r="A351" s="58" t="s">
        <v>623</v>
      </c>
      <c r="B351" s="495" t="s">
        <v>624</v>
      </c>
      <c r="C351" s="496"/>
      <c r="D351" s="496"/>
      <c r="E351" s="496"/>
      <c r="F351" s="496"/>
      <c r="G351" s="496"/>
      <c r="H351" s="497"/>
      <c r="I351" s="59" t="s">
        <v>138</v>
      </c>
      <c r="J351" s="58"/>
      <c r="K351" s="50"/>
      <c r="L351" s="50"/>
      <c r="M351" s="60"/>
      <c r="N351" s="61"/>
    </row>
    <row r="352" spans="1:14" s="10" customFormat="1" ht="12" x14ac:dyDescent="0.2">
      <c r="A352" s="58" t="s">
        <v>218</v>
      </c>
      <c r="B352" s="459" t="s">
        <v>625</v>
      </c>
      <c r="C352" s="460"/>
      <c r="D352" s="460"/>
      <c r="E352" s="460"/>
      <c r="F352" s="460"/>
      <c r="G352" s="460"/>
      <c r="H352" s="461"/>
      <c r="I352" s="59" t="s">
        <v>138</v>
      </c>
      <c r="J352" s="58"/>
      <c r="K352" s="50"/>
      <c r="L352" s="50"/>
      <c r="M352" s="60"/>
      <c r="N352" s="61"/>
    </row>
    <row r="353" spans="1:14" s="10" customFormat="1" ht="24" customHeight="1" x14ac:dyDescent="0.2">
      <c r="A353" s="58" t="s">
        <v>626</v>
      </c>
      <c r="B353" s="495" t="s">
        <v>627</v>
      </c>
      <c r="C353" s="496"/>
      <c r="D353" s="496"/>
      <c r="E353" s="496"/>
      <c r="F353" s="496"/>
      <c r="G353" s="496"/>
      <c r="H353" s="497"/>
      <c r="I353" s="59" t="s">
        <v>138</v>
      </c>
      <c r="J353" s="58"/>
      <c r="K353" s="50"/>
      <c r="L353" s="50"/>
      <c r="M353" s="60"/>
      <c r="N353" s="61"/>
    </row>
    <row r="354" spans="1:14" s="10" customFormat="1" ht="12" x14ac:dyDescent="0.2">
      <c r="A354" s="58" t="s">
        <v>177</v>
      </c>
      <c r="B354" s="453" t="s">
        <v>628</v>
      </c>
      <c r="C354" s="454"/>
      <c r="D354" s="454"/>
      <c r="E354" s="454"/>
      <c r="F354" s="454"/>
      <c r="G354" s="454"/>
      <c r="H354" s="455"/>
      <c r="I354" s="59" t="s">
        <v>138</v>
      </c>
      <c r="J354" s="58"/>
      <c r="K354" s="50"/>
      <c r="L354" s="50"/>
      <c r="M354" s="60"/>
      <c r="N354" s="61"/>
    </row>
    <row r="355" spans="1:14" s="10" customFormat="1" ht="12.75" thickBot="1" x14ac:dyDescent="0.25">
      <c r="A355" s="62" t="s">
        <v>178</v>
      </c>
      <c r="B355" s="462" t="s">
        <v>629</v>
      </c>
      <c r="C355" s="463"/>
      <c r="D355" s="463"/>
      <c r="E355" s="463"/>
      <c r="F355" s="463"/>
      <c r="G355" s="463"/>
      <c r="H355" s="464"/>
      <c r="I355" s="63" t="s">
        <v>138</v>
      </c>
      <c r="J355" s="62"/>
      <c r="K355" s="64"/>
      <c r="L355" s="64"/>
      <c r="M355" s="65"/>
      <c r="N355" s="66"/>
    </row>
    <row r="356" spans="1:14" s="10" customFormat="1" ht="12" x14ac:dyDescent="0.2">
      <c r="A356" s="49" t="s">
        <v>236</v>
      </c>
      <c r="B356" s="483" t="s">
        <v>229</v>
      </c>
      <c r="C356" s="484"/>
      <c r="D356" s="484"/>
      <c r="E356" s="484"/>
      <c r="F356" s="484"/>
      <c r="G356" s="484"/>
      <c r="H356" s="485"/>
      <c r="I356" s="51" t="s">
        <v>349</v>
      </c>
      <c r="J356" s="49"/>
      <c r="K356" s="67"/>
      <c r="L356" s="67"/>
      <c r="M356" s="68"/>
      <c r="N356" s="69"/>
    </row>
    <row r="357" spans="1:14" s="10" customFormat="1" ht="36" customHeight="1" x14ac:dyDescent="0.2">
      <c r="A357" s="58" t="s">
        <v>238</v>
      </c>
      <c r="B357" s="456" t="s">
        <v>630</v>
      </c>
      <c r="C357" s="457"/>
      <c r="D357" s="457"/>
      <c r="E357" s="457"/>
      <c r="F357" s="457"/>
      <c r="G357" s="457"/>
      <c r="H357" s="458"/>
      <c r="I357" s="59" t="s">
        <v>138</v>
      </c>
      <c r="J357" s="58"/>
      <c r="K357" s="50"/>
      <c r="L357" s="50"/>
      <c r="M357" s="60"/>
      <c r="N357" s="61"/>
    </row>
    <row r="358" spans="1:14" s="10" customFormat="1" ht="12" x14ac:dyDescent="0.2">
      <c r="A358" s="58" t="s">
        <v>239</v>
      </c>
      <c r="B358" s="459" t="s">
        <v>631</v>
      </c>
      <c r="C358" s="460"/>
      <c r="D358" s="460"/>
      <c r="E358" s="460"/>
      <c r="F358" s="460"/>
      <c r="G358" s="460"/>
      <c r="H358" s="461"/>
      <c r="I358" s="59" t="s">
        <v>138</v>
      </c>
      <c r="J358" s="58"/>
      <c r="K358" s="50"/>
      <c r="L358" s="50"/>
      <c r="M358" s="60"/>
      <c r="N358" s="61"/>
    </row>
    <row r="359" spans="1:14" s="10" customFormat="1" ht="24" customHeight="1" x14ac:dyDescent="0.2">
      <c r="A359" s="58" t="s">
        <v>240</v>
      </c>
      <c r="B359" s="468" t="s">
        <v>632</v>
      </c>
      <c r="C359" s="469"/>
      <c r="D359" s="469"/>
      <c r="E359" s="469"/>
      <c r="F359" s="469"/>
      <c r="G359" s="469"/>
      <c r="H359" s="470"/>
      <c r="I359" s="59" t="s">
        <v>138</v>
      </c>
      <c r="J359" s="58"/>
      <c r="K359" s="50"/>
      <c r="L359" s="50"/>
      <c r="M359" s="60"/>
      <c r="N359" s="61"/>
    </row>
    <row r="360" spans="1:14" s="10" customFormat="1" ht="12" x14ac:dyDescent="0.2">
      <c r="A360" s="58" t="s">
        <v>241</v>
      </c>
      <c r="B360" s="459" t="s">
        <v>633</v>
      </c>
      <c r="C360" s="460"/>
      <c r="D360" s="460"/>
      <c r="E360" s="460"/>
      <c r="F360" s="460"/>
      <c r="G360" s="460"/>
      <c r="H360" s="461"/>
      <c r="I360" s="59" t="s">
        <v>138</v>
      </c>
      <c r="J360" s="58"/>
      <c r="K360" s="50"/>
      <c r="L360" s="50"/>
      <c r="M360" s="60"/>
      <c r="N360" s="61"/>
    </row>
    <row r="361" spans="1:14" s="10" customFormat="1" ht="24" customHeight="1" x14ac:dyDescent="0.2">
      <c r="A361" s="58" t="s">
        <v>242</v>
      </c>
      <c r="B361" s="456" t="s">
        <v>634</v>
      </c>
      <c r="C361" s="457"/>
      <c r="D361" s="457"/>
      <c r="E361" s="457"/>
      <c r="F361" s="457"/>
      <c r="G361" s="457"/>
      <c r="H361" s="458"/>
      <c r="I361" s="59" t="s">
        <v>349</v>
      </c>
      <c r="J361" s="58"/>
      <c r="K361" s="50"/>
      <c r="L361" s="50"/>
      <c r="M361" s="60"/>
      <c r="N361" s="61"/>
    </row>
    <row r="362" spans="1:14" s="10" customFormat="1" ht="12" x14ac:dyDescent="0.2">
      <c r="A362" s="58" t="s">
        <v>635</v>
      </c>
      <c r="B362" s="459" t="s">
        <v>636</v>
      </c>
      <c r="C362" s="460"/>
      <c r="D362" s="460"/>
      <c r="E362" s="460"/>
      <c r="F362" s="460"/>
      <c r="G362" s="460"/>
      <c r="H362" s="461"/>
      <c r="I362" s="59" t="s">
        <v>138</v>
      </c>
      <c r="J362" s="58"/>
      <c r="K362" s="50"/>
      <c r="L362" s="50"/>
      <c r="M362" s="60"/>
      <c r="N362" s="61"/>
    </row>
    <row r="363" spans="1:14" s="10" customFormat="1" ht="12" x14ac:dyDescent="0.2">
      <c r="A363" s="58" t="s">
        <v>637</v>
      </c>
      <c r="B363" s="459" t="s">
        <v>638</v>
      </c>
      <c r="C363" s="460"/>
      <c r="D363" s="460"/>
      <c r="E363" s="460"/>
      <c r="F363" s="460"/>
      <c r="G363" s="460"/>
      <c r="H363" s="461"/>
      <c r="I363" s="59" t="s">
        <v>138</v>
      </c>
      <c r="J363" s="58"/>
      <c r="K363" s="50"/>
      <c r="L363" s="50"/>
      <c r="M363" s="60"/>
      <c r="N363" s="61"/>
    </row>
    <row r="364" spans="1:14" s="10" customFormat="1" ht="12.75" thickBot="1" x14ac:dyDescent="0.25">
      <c r="A364" s="62" t="s">
        <v>639</v>
      </c>
      <c r="B364" s="477" t="s">
        <v>640</v>
      </c>
      <c r="C364" s="478"/>
      <c r="D364" s="478"/>
      <c r="E364" s="478"/>
      <c r="F364" s="478"/>
      <c r="G364" s="478"/>
      <c r="H364" s="479"/>
      <c r="I364" s="63" t="s">
        <v>138</v>
      </c>
      <c r="J364" s="62"/>
      <c r="K364" s="64"/>
      <c r="L364" s="64"/>
      <c r="M364" s="65"/>
      <c r="N364" s="66"/>
    </row>
    <row r="365" spans="1:14" x14ac:dyDescent="0.25">
      <c r="A365" s="79"/>
      <c r="B365" s="79"/>
    </row>
    <row r="366" spans="1:14" s="7" customFormat="1" ht="11.25" x14ac:dyDescent="0.2">
      <c r="A366" s="7" t="s">
        <v>641</v>
      </c>
    </row>
    <row r="367" spans="1:14" s="7" customFormat="1" ht="11.25" x14ac:dyDescent="0.2">
      <c r="A367" s="24" t="s">
        <v>642</v>
      </c>
    </row>
    <row r="368" spans="1:14" s="7" customFormat="1" ht="11.25" x14ac:dyDescent="0.2">
      <c r="A368" s="24" t="s">
        <v>643</v>
      </c>
    </row>
    <row r="369" spans="1:14" s="7" customFormat="1" ht="11.25" x14ac:dyDescent="0.2">
      <c r="A369" s="24" t="s">
        <v>644</v>
      </c>
    </row>
    <row r="370" spans="1:14" s="7" customFormat="1" ht="22.5" customHeight="1" x14ac:dyDescent="0.2">
      <c r="A370" s="519" t="s">
        <v>645</v>
      </c>
      <c r="B370" s="519"/>
      <c r="C370" s="519"/>
      <c r="D370" s="519"/>
      <c r="E370" s="519"/>
      <c r="F370" s="519"/>
      <c r="G370" s="519"/>
      <c r="H370" s="519"/>
      <c r="I370" s="519"/>
      <c r="J370" s="519"/>
      <c r="K370" s="519"/>
      <c r="L370" s="519"/>
      <c r="M370" s="519"/>
      <c r="N370" s="519"/>
    </row>
    <row r="371" spans="1:14" s="7" customFormat="1" ht="11.25" x14ac:dyDescent="0.2">
      <c r="A371" s="24" t="s">
        <v>646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20:H320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302:H302"/>
    <mergeCell ref="B285:H285"/>
    <mergeCell ref="A286:H286"/>
    <mergeCell ref="B287:H287"/>
    <mergeCell ref="B288:H288"/>
    <mergeCell ref="B289:H289"/>
    <mergeCell ref="B290:H290"/>
    <mergeCell ref="B291:H291"/>
    <mergeCell ref="B292:H292"/>
    <mergeCell ref="B293:H293"/>
    <mergeCell ref="B280:H280"/>
    <mergeCell ref="B281:H281"/>
    <mergeCell ref="A282:N282"/>
    <mergeCell ref="A283:A284"/>
    <mergeCell ref="B283:H284"/>
    <mergeCell ref="I283:I284"/>
    <mergeCell ref="J283:K283"/>
    <mergeCell ref="L283:M283"/>
    <mergeCell ref="N283:N284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62:H262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44:H244"/>
    <mergeCell ref="B245:H245"/>
    <mergeCell ref="B246:H246"/>
    <mergeCell ref="B247:H247"/>
    <mergeCell ref="B248:H248"/>
    <mergeCell ref="B249:H249"/>
    <mergeCell ref="B250:H250"/>
    <mergeCell ref="B251:H251"/>
    <mergeCell ref="B252:H252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26:H226"/>
    <mergeCell ref="B227:H227"/>
    <mergeCell ref="B228:H228"/>
    <mergeCell ref="B229:H229"/>
    <mergeCell ref="B230:H230"/>
    <mergeCell ref="B231:H231"/>
    <mergeCell ref="A232:N232"/>
    <mergeCell ref="B233:H233"/>
    <mergeCell ref="B234:H234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55:H55"/>
    <mergeCell ref="B56:H56"/>
    <mergeCell ref="B57:H57"/>
    <mergeCell ref="B58:H58"/>
    <mergeCell ref="B59:H59"/>
    <mergeCell ref="B60:H60"/>
    <mergeCell ref="B61:H61"/>
    <mergeCell ref="B62:H62"/>
    <mergeCell ref="B63:H63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19:H19"/>
    <mergeCell ref="A20:N20"/>
    <mergeCell ref="B21:H21"/>
    <mergeCell ref="B22:H22"/>
    <mergeCell ref="B23:H23"/>
    <mergeCell ref="B24:H24"/>
    <mergeCell ref="B25:H25"/>
    <mergeCell ref="B26:H26"/>
    <mergeCell ref="B27:H27"/>
    <mergeCell ref="M2:N2"/>
    <mergeCell ref="A4:N4"/>
    <mergeCell ref="D6:G6"/>
    <mergeCell ref="D7:G7"/>
    <mergeCell ref="E9:H9"/>
    <mergeCell ref="I13:N13"/>
    <mergeCell ref="A16:N16"/>
    <mergeCell ref="A17:A18"/>
    <mergeCell ref="B17:H18"/>
    <mergeCell ref="I17:I18"/>
    <mergeCell ref="J17:K17"/>
    <mergeCell ref="L17:M17"/>
    <mergeCell ref="N17:N18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CCFFCC"/>
    <pageSetUpPr fitToPage="1"/>
  </sheetPr>
  <dimension ref="A1:T81"/>
  <sheetViews>
    <sheetView tabSelected="1" zoomScale="80" zoomScaleNormal="80" zoomScaleSheetLayoutView="154" workbookViewId="0">
      <pane xSplit="8" ySplit="18" topLeftCell="P68" activePane="bottomRight" state="frozen"/>
      <selection pane="topRight" activeCell="I1" sqref="I1"/>
      <selection pane="bottomLeft" activeCell="A19" sqref="A19"/>
      <selection pane="bottomRight" activeCell="G85" sqref="G85"/>
    </sheetView>
  </sheetViews>
  <sheetFormatPr defaultRowHeight="15.75" outlineLevelRow="1" x14ac:dyDescent="0.25"/>
  <cols>
    <col min="1" max="1" width="10.5703125" style="1" customWidth="1"/>
    <col min="2" max="2" width="58.28515625" style="1" customWidth="1"/>
    <col min="3" max="3" width="13" style="1" customWidth="1"/>
    <col min="4" max="6" width="14.7109375" style="1" customWidth="1"/>
    <col min="7" max="16" width="8.7109375" style="1" customWidth="1"/>
    <col min="17" max="18" width="14.7109375" style="1" customWidth="1"/>
    <col min="19" max="19" width="8.7109375" style="1" customWidth="1"/>
    <col min="20" max="20" width="26" style="1" customWidth="1"/>
    <col min="21" max="16384" width="9.140625" style="1"/>
  </cols>
  <sheetData>
    <row r="1" spans="1:20" s="10" customFormat="1" ht="12" x14ac:dyDescent="0.2">
      <c r="T1" s="11" t="s">
        <v>647</v>
      </c>
    </row>
    <row r="2" spans="1:20" s="10" customFormat="1" ht="24" hidden="1" customHeight="1" outlineLevel="1" x14ac:dyDescent="0.2">
      <c r="R2" s="359" t="s">
        <v>11</v>
      </c>
      <c r="S2" s="359"/>
      <c r="T2" s="359"/>
    </row>
    <row r="3" spans="1:20" s="14" customFormat="1" ht="12.75" hidden="1" outlineLevel="1" x14ac:dyDescent="0.2">
      <c r="A3" s="360" t="s">
        <v>648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</row>
    <row r="4" spans="1:20" s="14" customFormat="1" ht="12.75" hidden="1" outlineLevel="1" x14ac:dyDescent="0.2">
      <c r="F4" s="15" t="s">
        <v>649</v>
      </c>
      <c r="G4" s="361" t="s">
        <v>1062</v>
      </c>
      <c r="H4" s="361"/>
      <c r="I4" s="14" t="s">
        <v>650</v>
      </c>
      <c r="J4" s="361" t="s">
        <v>957</v>
      </c>
      <c r="K4" s="361"/>
      <c r="L4" s="14" t="s">
        <v>651</v>
      </c>
    </row>
    <row r="5" spans="1:20" ht="11.25" hidden="1" customHeight="1" outlineLevel="1" x14ac:dyDescent="0.25"/>
    <row r="6" spans="1:20" s="14" customFormat="1" ht="12.75" hidden="1" outlineLevel="1" x14ac:dyDescent="0.2">
      <c r="F6" s="15" t="s">
        <v>13</v>
      </c>
      <c r="G6" s="520" t="s">
        <v>906</v>
      </c>
      <c r="H6" s="520"/>
      <c r="I6" s="520"/>
      <c r="J6" s="520"/>
      <c r="K6" s="520"/>
      <c r="L6" s="520"/>
      <c r="M6" s="520"/>
      <c r="N6" s="520"/>
      <c r="O6" s="520"/>
      <c r="P6" s="17"/>
    </row>
    <row r="7" spans="1:20" s="7" customFormat="1" ht="11.25" hidden="1" outlineLevel="1" x14ac:dyDescent="0.2">
      <c r="G7" s="363" t="s">
        <v>14</v>
      </c>
      <c r="H7" s="363"/>
      <c r="I7" s="363"/>
      <c r="J7" s="363"/>
      <c r="K7" s="363"/>
      <c r="L7" s="363"/>
      <c r="M7" s="363"/>
      <c r="N7" s="363"/>
      <c r="O7" s="363"/>
      <c r="P7" s="18"/>
    </row>
    <row r="8" spans="1:20" hidden="1" outlineLevel="1" x14ac:dyDescent="0.25"/>
    <row r="9" spans="1:20" s="14" customFormat="1" ht="12.75" hidden="1" outlineLevel="1" x14ac:dyDescent="0.2">
      <c r="I9" s="15" t="s">
        <v>15</v>
      </c>
      <c r="J9" s="361" t="s">
        <v>957</v>
      </c>
      <c r="K9" s="361"/>
      <c r="L9" s="14" t="s">
        <v>16</v>
      </c>
    </row>
    <row r="10" spans="1:20" hidden="1" outlineLevel="1" x14ac:dyDescent="0.25"/>
    <row r="11" spans="1:20" s="14" customFormat="1" ht="12.75" hidden="1" outlineLevel="1" x14ac:dyDescent="0.2">
      <c r="G11" s="15" t="s">
        <v>17</v>
      </c>
      <c r="H11" s="361" t="s">
        <v>920</v>
      </c>
      <c r="I11" s="361"/>
      <c r="J11" s="361"/>
      <c r="K11" s="361"/>
      <c r="L11" s="361"/>
      <c r="M11" s="361"/>
      <c r="N11" s="361"/>
      <c r="O11" s="361"/>
      <c r="P11" s="361"/>
    </row>
    <row r="12" spans="1:20" s="7" customFormat="1" ht="11.25" hidden="1" outlineLevel="1" x14ac:dyDescent="0.2">
      <c r="H12" s="363" t="s">
        <v>18</v>
      </c>
      <c r="I12" s="363"/>
      <c r="J12" s="363"/>
      <c r="K12" s="363"/>
      <c r="L12" s="363"/>
      <c r="M12" s="363"/>
      <c r="N12" s="363"/>
      <c r="O12" s="363"/>
      <c r="P12" s="363"/>
    </row>
    <row r="13" spans="1:20" collapsed="1" x14ac:dyDescent="0.25"/>
    <row r="14" spans="1:20" s="10" customFormat="1" ht="69.75" customHeight="1" x14ac:dyDescent="0.2">
      <c r="A14" s="365" t="s">
        <v>21</v>
      </c>
      <c r="B14" s="365" t="s">
        <v>22</v>
      </c>
      <c r="C14" s="365" t="s">
        <v>19</v>
      </c>
      <c r="D14" s="365" t="s">
        <v>652</v>
      </c>
      <c r="E14" s="365" t="s">
        <v>942</v>
      </c>
      <c r="F14" s="365" t="s">
        <v>943</v>
      </c>
      <c r="G14" s="380" t="s">
        <v>944</v>
      </c>
      <c r="H14" s="383"/>
      <c r="I14" s="383"/>
      <c r="J14" s="383"/>
      <c r="K14" s="383"/>
      <c r="L14" s="383"/>
      <c r="M14" s="383"/>
      <c r="N14" s="383"/>
      <c r="O14" s="383"/>
      <c r="P14" s="381"/>
      <c r="Q14" s="365" t="s">
        <v>653</v>
      </c>
      <c r="R14" s="380" t="s">
        <v>654</v>
      </c>
      <c r="S14" s="381"/>
      <c r="T14" s="365" t="s">
        <v>9</v>
      </c>
    </row>
    <row r="15" spans="1:20" s="10" customFormat="1" ht="34.5" customHeight="1" x14ac:dyDescent="0.2">
      <c r="A15" s="366"/>
      <c r="B15" s="366"/>
      <c r="C15" s="366"/>
      <c r="D15" s="366"/>
      <c r="E15" s="366"/>
      <c r="F15" s="366"/>
      <c r="G15" s="380" t="s">
        <v>655</v>
      </c>
      <c r="H15" s="381"/>
      <c r="I15" s="380" t="s">
        <v>656</v>
      </c>
      <c r="J15" s="381"/>
      <c r="K15" s="380" t="s">
        <v>657</v>
      </c>
      <c r="L15" s="381"/>
      <c r="M15" s="380" t="s">
        <v>658</v>
      </c>
      <c r="N15" s="381"/>
      <c r="O15" s="380" t="s">
        <v>659</v>
      </c>
      <c r="P15" s="381"/>
      <c r="Q15" s="366"/>
      <c r="R15" s="521" t="s">
        <v>7</v>
      </c>
      <c r="S15" s="523" t="s">
        <v>8</v>
      </c>
      <c r="T15" s="366"/>
    </row>
    <row r="16" spans="1:20" s="10" customFormat="1" ht="30" customHeight="1" x14ac:dyDescent="0.2">
      <c r="A16" s="367"/>
      <c r="B16" s="367"/>
      <c r="C16" s="367"/>
      <c r="D16" s="367"/>
      <c r="E16" s="374"/>
      <c r="F16" s="374"/>
      <c r="G16" s="80" t="s">
        <v>0</v>
      </c>
      <c r="H16" s="80" t="s">
        <v>5</v>
      </c>
      <c r="I16" s="104" t="s">
        <v>0</v>
      </c>
      <c r="J16" s="80" t="s">
        <v>5</v>
      </c>
      <c r="K16" s="104" t="s">
        <v>0</v>
      </c>
      <c r="L16" s="80" t="s">
        <v>5</v>
      </c>
      <c r="M16" s="104" t="s">
        <v>0</v>
      </c>
      <c r="N16" s="80" t="s">
        <v>5</v>
      </c>
      <c r="O16" s="104" t="s">
        <v>0</v>
      </c>
      <c r="P16" s="80" t="s">
        <v>5</v>
      </c>
      <c r="Q16" s="374"/>
      <c r="R16" s="522"/>
      <c r="S16" s="524"/>
      <c r="T16" s="367"/>
    </row>
    <row r="17" spans="1:20" s="10" customFormat="1" ht="12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05">
        <v>9</v>
      </c>
      <c r="J17" s="19">
        <v>10</v>
      </c>
      <c r="K17" s="105">
        <v>11</v>
      </c>
      <c r="L17" s="19">
        <v>12</v>
      </c>
      <c r="M17" s="105">
        <v>13</v>
      </c>
      <c r="N17" s="19">
        <v>14</v>
      </c>
      <c r="O17" s="105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</row>
    <row r="18" spans="1:20" s="10" customFormat="1" ht="24" customHeight="1" x14ac:dyDescent="0.2">
      <c r="A18" s="125">
        <v>0</v>
      </c>
      <c r="B18" s="92" t="s">
        <v>10</v>
      </c>
      <c r="C18" s="93" t="s">
        <v>958</v>
      </c>
      <c r="D18" s="120">
        <f>SUM(D19:D24)</f>
        <v>343.67132399999997</v>
      </c>
      <c r="E18" s="120">
        <f t="shared" ref="E18" si="0">SUM(E19:E24)</f>
        <v>133.821618392</v>
      </c>
      <c r="F18" s="120">
        <f>D18-E18</f>
        <v>209.84970560799997</v>
      </c>
      <c r="G18" s="120">
        <f>SUM(G19:G24)</f>
        <v>119.45880000000001</v>
      </c>
      <c r="H18" s="120">
        <f>SUM(H19:H24)</f>
        <v>67.676190316000003</v>
      </c>
      <c r="I18" s="120">
        <f t="shared" ref="I18" si="1">SUM(I19:I24)</f>
        <v>0</v>
      </c>
      <c r="J18" s="120">
        <f t="shared" ref="J18" si="2">SUM(J19:J24)</f>
        <v>9.9676561919999997</v>
      </c>
      <c r="K18" s="120">
        <f t="shared" ref="K18" si="3">SUM(K19:K24)</f>
        <v>16.432892000000002</v>
      </c>
      <c r="L18" s="120">
        <f t="shared" ref="L18" si="4">SUM(L19:L24)</f>
        <v>18.387505040000001</v>
      </c>
      <c r="M18" s="120">
        <f t="shared" ref="M18" si="5">SUM(M19:M24)</f>
        <v>41.827892000000006</v>
      </c>
      <c r="N18" s="120">
        <f t="shared" ref="N18" si="6">SUM(N19:N24)</f>
        <v>39.321029083999996</v>
      </c>
      <c r="O18" s="120">
        <f t="shared" ref="O18" si="7">SUM(O19:O24)</f>
        <v>61.198016000000003</v>
      </c>
      <c r="P18" s="120">
        <f t="shared" ref="P18" si="8">SUM(P19:P24)</f>
        <v>0</v>
      </c>
      <c r="Q18" s="120">
        <f>SUM(Q19:Q77)</f>
        <v>615.55806993599981</v>
      </c>
      <c r="R18" s="120">
        <f>SUM(R19:R77)</f>
        <v>-215.55318626000007</v>
      </c>
      <c r="S18" s="120">
        <f>R18/G18*100</f>
        <v>-180.44144613875247</v>
      </c>
      <c r="T18" s="127"/>
    </row>
    <row r="19" spans="1:20" s="10" customFormat="1" ht="24" customHeight="1" x14ac:dyDescent="0.2">
      <c r="A19" s="125" t="s">
        <v>959</v>
      </c>
      <c r="B19" s="92" t="s">
        <v>960</v>
      </c>
      <c r="C19" s="93" t="s">
        <v>958</v>
      </c>
      <c r="D19" s="121">
        <f>D27</f>
        <v>62.751599999999996</v>
      </c>
      <c r="E19" s="121">
        <f t="shared" ref="E19" si="9">E27</f>
        <v>35.982136560000001</v>
      </c>
      <c r="F19" s="121">
        <f t="shared" ref="F19:F81" si="10">D19-E19</f>
        <v>26.769463439999996</v>
      </c>
      <c r="G19" s="121">
        <f>I19+K19+M19+O19</f>
        <v>20.1204</v>
      </c>
      <c r="H19" s="121">
        <f>J19+L19+N19+P19</f>
        <v>17.491299900000001</v>
      </c>
      <c r="I19" s="121">
        <f t="shared" ref="I19:J19" si="11">I27</f>
        <v>0</v>
      </c>
      <c r="J19" s="121">
        <f t="shared" si="11"/>
        <v>6.0911135519999995</v>
      </c>
      <c r="K19" s="121">
        <f t="shared" ref="K19:M19" si="12">K27</f>
        <v>0</v>
      </c>
      <c r="L19" s="121">
        <f t="shared" si="12"/>
        <v>5.6435761319999997</v>
      </c>
      <c r="M19" s="121">
        <f t="shared" si="12"/>
        <v>10.0602</v>
      </c>
      <c r="N19" s="121">
        <f t="shared" ref="N19:P19" si="13">N27</f>
        <v>5.7566102160000003</v>
      </c>
      <c r="O19" s="121">
        <f t="shared" si="13"/>
        <v>10.0602</v>
      </c>
      <c r="P19" s="121">
        <f t="shared" si="13"/>
        <v>0</v>
      </c>
      <c r="Q19" s="121">
        <f>F19-H19</f>
        <v>9.2781635399999942</v>
      </c>
      <c r="R19" s="121">
        <f>H19-G19</f>
        <v>-2.6291000999999987</v>
      </c>
      <c r="S19" s="121">
        <f>R19/G19*100</f>
        <v>-13.06683813443072</v>
      </c>
      <c r="T19" s="127"/>
    </row>
    <row r="20" spans="1:20" s="10" customFormat="1" ht="24" customHeight="1" x14ac:dyDescent="0.2">
      <c r="A20" s="125" t="s">
        <v>961</v>
      </c>
      <c r="B20" s="92" t="s">
        <v>908</v>
      </c>
      <c r="C20" s="93" t="s">
        <v>958</v>
      </c>
      <c r="D20" s="121">
        <f>D30</f>
        <v>235.23692399999996</v>
      </c>
      <c r="E20" s="121">
        <f t="shared" ref="E20" si="14">E30</f>
        <v>74.041935852000009</v>
      </c>
      <c r="F20" s="121">
        <f t="shared" si="10"/>
        <v>161.19498814799994</v>
      </c>
      <c r="G20" s="121">
        <f t="shared" ref="G20:H20" si="15">I20+K20+M20+O20</f>
        <v>77.784000000000006</v>
      </c>
      <c r="H20" s="121">
        <f t="shared" si="15"/>
        <v>39.951390415999995</v>
      </c>
      <c r="I20" s="121">
        <f t="shared" ref="I20" si="16">I30</f>
        <v>0</v>
      </c>
      <c r="J20" s="121">
        <f>J30</f>
        <v>3.8765426399999998</v>
      </c>
      <c r="K20" s="121">
        <f t="shared" ref="K20:M20" si="17">K30</f>
        <v>5.9928920000000003</v>
      </c>
      <c r="L20" s="121">
        <f t="shared" si="17"/>
        <v>2.5104289080000002</v>
      </c>
      <c r="M20" s="121">
        <f t="shared" si="17"/>
        <v>20.653292</v>
      </c>
      <c r="N20" s="121">
        <f t="shared" ref="N20:P20" si="18">N30</f>
        <v>33.564418867999997</v>
      </c>
      <c r="O20" s="121">
        <f t="shared" si="18"/>
        <v>51.137816000000001</v>
      </c>
      <c r="P20" s="121">
        <f t="shared" si="18"/>
        <v>0</v>
      </c>
      <c r="Q20" s="121">
        <f t="shared" ref="Q20:Q81" si="19">F20-H20</f>
        <v>121.24359773199994</v>
      </c>
      <c r="R20" s="121">
        <f t="shared" ref="R20:R81" si="20">H20-G20</f>
        <v>-37.832609584000011</v>
      </c>
      <c r="S20" s="121">
        <f t="shared" ref="S20:S81" si="21">R20/G20*100</f>
        <v>-48.638035565154794</v>
      </c>
      <c r="T20" s="127"/>
    </row>
    <row r="21" spans="1:20" s="10" customFormat="1" ht="24" customHeight="1" x14ac:dyDescent="0.2">
      <c r="A21" s="125" t="s">
        <v>962</v>
      </c>
      <c r="B21" s="92" t="s">
        <v>963</v>
      </c>
      <c r="C21" s="93" t="s">
        <v>958</v>
      </c>
      <c r="D21" s="121">
        <v>0</v>
      </c>
      <c r="E21" s="121">
        <v>0</v>
      </c>
      <c r="F21" s="121">
        <f t="shared" si="10"/>
        <v>0</v>
      </c>
      <c r="G21" s="121">
        <f t="shared" ref="G21:G81" si="22">I21+K21+M21+O21</f>
        <v>0</v>
      </c>
      <c r="H21" s="121">
        <f t="shared" ref="H21:H81" si="23">J21+L21+N21+P21</f>
        <v>0</v>
      </c>
      <c r="I21" s="121">
        <v>0</v>
      </c>
      <c r="J21" s="121">
        <v>0</v>
      </c>
      <c r="K21" s="121">
        <v>0</v>
      </c>
      <c r="L21" s="121">
        <v>0</v>
      </c>
      <c r="M21" s="121">
        <v>0</v>
      </c>
      <c r="N21" s="121">
        <v>0</v>
      </c>
      <c r="O21" s="121">
        <v>0</v>
      </c>
      <c r="P21" s="121">
        <v>0</v>
      </c>
      <c r="Q21" s="121">
        <f t="shared" si="19"/>
        <v>0</v>
      </c>
      <c r="R21" s="121">
        <f t="shared" si="20"/>
        <v>0</v>
      </c>
      <c r="S21" s="121"/>
      <c r="T21" s="127"/>
    </row>
    <row r="22" spans="1:20" s="10" customFormat="1" ht="24" customHeight="1" x14ac:dyDescent="0.2">
      <c r="A22" s="125" t="s">
        <v>964</v>
      </c>
      <c r="B22" s="92" t="s">
        <v>965</v>
      </c>
      <c r="C22" s="93" t="s">
        <v>958</v>
      </c>
      <c r="D22" s="121">
        <f>D66</f>
        <v>16.108799999999999</v>
      </c>
      <c r="E22" s="121">
        <f t="shared" ref="E22" si="24">E66</f>
        <v>0</v>
      </c>
      <c r="F22" s="121">
        <f t="shared" si="10"/>
        <v>16.108799999999999</v>
      </c>
      <c r="G22" s="121">
        <f t="shared" si="22"/>
        <v>11.1144</v>
      </c>
      <c r="H22" s="121">
        <f t="shared" si="23"/>
        <v>0</v>
      </c>
      <c r="I22" s="121">
        <f t="shared" ref="I22:J22" si="25">I66</f>
        <v>0</v>
      </c>
      <c r="J22" s="121">
        <f t="shared" si="25"/>
        <v>0</v>
      </c>
      <c r="K22" s="121">
        <f t="shared" ref="K22:M22" si="26">K66</f>
        <v>0</v>
      </c>
      <c r="L22" s="121">
        <f t="shared" si="26"/>
        <v>0</v>
      </c>
      <c r="M22" s="121">
        <f t="shared" si="26"/>
        <v>11.1144</v>
      </c>
      <c r="N22" s="121">
        <f t="shared" ref="N22:P22" si="27">N66</f>
        <v>0</v>
      </c>
      <c r="O22" s="121">
        <f t="shared" si="27"/>
        <v>0</v>
      </c>
      <c r="P22" s="121">
        <f t="shared" si="27"/>
        <v>0</v>
      </c>
      <c r="Q22" s="121">
        <f t="shared" si="19"/>
        <v>16.108799999999999</v>
      </c>
      <c r="R22" s="121">
        <f t="shared" si="20"/>
        <v>-11.1144</v>
      </c>
      <c r="S22" s="121">
        <f t="shared" si="21"/>
        <v>-100</v>
      </c>
      <c r="T22" s="127"/>
    </row>
    <row r="23" spans="1:20" s="10" customFormat="1" ht="24" customHeight="1" x14ac:dyDescent="0.2">
      <c r="A23" s="125" t="s">
        <v>966</v>
      </c>
      <c r="B23" s="92" t="s">
        <v>967</v>
      </c>
      <c r="C23" s="93" t="s">
        <v>958</v>
      </c>
      <c r="D23" s="121">
        <v>0</v>
      </c>
      <c r="E23" s="121">
        <v>0</v>
      </c>
      <c r="F23" s="121">
        <f t="shared" si="10"/>
        <v>0</v>
      </c>
      <c r="G23" s="121">
        <f t="shared" si="22"/>
        <v>0</v>
      </c>
      <c r="H23" s="121">
        <f t="shared" si="23"/>
        <v>0</v>
      </c>
      <c r="I23" s="121">
        <v>0</v>
      </c>
      <c r="J23" s="121">
        <v>0</v>
      </c>
      <c r="K23" s="121">
        <v>0</v>
      </c>
      <c r="L23" s="121">
        <v>0</v>
      </c>
      <c r="M23" s="121">
        <v>0</v>
      </c>
      <c r="N23" s="121">
        <v>0</v>
      </c>
      <c r="O23" s="121">
        <v>0</v>
      </c>
      <c r="P23" s="121">
        <v>0</v>
      </c>
      <c r="Q23" s="121">
        <f t="shared" si="19"/>
        <v>0</v>
      </c>
      <c r="R23" s="121">
        <f t="shared" si="20"/>
        <v>0</v>
      </c>
      <c r="S23" s="121"/>
      <c r="T23" s="127"/>
    </row>
    <row r="24" spans="1:20" s="10" customFormat="1" ht="24" customHeight="1" x14ac:dyDescent="0.2">
      <c r="A24" s="125" t="s">
        <v>968</v>
      </c>
      <c r="B24" s="92" t="s">
        <v>969</v>
      </c>
      <c r="C24" s="93" t="s">
        <v>958</v>
      </c>
      <c r="D24" s="121">
        <f>D73</f>
        <v>29.574000000000002</v>
      </c>
      <c r="E24" s="121">
        <f t="shared" ref="E24" si="28">E73</f>
        <v>23.797545979999999</v>
      </c>
      <c r="F24" s="121">
        <f t="shared" si="10"/>
        <v>5.7764540200000027</v>
      </c>
      <c r="G24" s="121">
        <f t="shared" si="22"/>
        <v>10.440000000000001</v>
      </c>
      <c r="H24" s="121">
        <f t="shared" si="23"/>
        <v>10.233499999999999</v>
      </c>
      <c r="I24" s="121">
        <f t="shared" ref="I24:J24" si="29">I73</f>
        <v>0</v>
      </c>
      <c r="J24" s="121">
        <f t="shared" si="29"/>
        <v>0</v>
      </c>
      <c r="K24" s="121">
        <f t="shared" ref="K24:M24" si="30">K73</f>
        <v>10.440000000000001</v>
      </c>
      <c r="L24" s="121">
        <f t="shared" si="30"/>
        <v>10.233499999999999</v>
      </c>
      <c r="M24" s="121">
        <f t="shared" si="30"/>
        <v>0</v>
      </c>
      <c r="N24" s="121">
        <f t="shared" ref="N24:P24" si="31">N73</f>
        <v>0</v>
      </c>
      <c r="O24" s="121">
        <f t="shared" si="31"/>
        <v>0</v>
      </c>
      <c r="P24" s="121">
        <f t="shared" si="31"/>
        <v>0</v>
      </c>
      <c r="Q24" s="121">
        <f t="shared" si="19"/>
        <v>-4.4570459799999966</v>
      </c>
      <c r="R24" s="121">
        <f t="shared" si="20"/>
        <v>-0.2065000000000019</v>
      </c>
      <c r="S24" s="121">
        <f t="shared" si="21"/>
        <v>-1.9779693486590217</v>
      </c>
      <c r="T24" s="127"/>
    </row>
    <row r="25" spans="1:20" s="10" customFormat="1" ht="24" customHeight="1" x14ac:dyDescent="0.2">
      <c r="A25" s="125" t="s">
        <v>907</v>
      </c>
      <c r="B25" s="92" t="s">
        <v>918</v>
      </c>
      <c r="C25" s="93"/>
      <c r="D25" s="137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7"/>
    </row>
    <row r="26" spans="1:20" s="10" customFormat="1" ht="24" customHeight="1" x14ac:dyDescent="0.2">
      <c r="A26" s="125" t="s">
        <v>909</v>
      </c>
      <c r="B26" s="92" t="s">
        <v>970</v>
      </c>
      <c r="C26" s="93" t="s">
        <v>958</v>
      </c>
      <c r="D26" s="120">
        <f>D27</f>
        <v>62.751599999999996</v>
      </c>
      <c r="E26" s="120">
        <f t="shared" ref="E26" si="32">E27</f>
        <v>35.982136560000001</v>
      </c>
      <c r="F26" s="120">
        <f t="shared" si="10"/>
        <v>26.769463439999996</v>
      </c>
      <c r="G26" s="120">
        <f t="shared" si="22"/>
        <v>20.1204</v>
      </c>
      <c r="H26" s="120">
        <f t="shared" si="23"/>
        <v>17.491299900000001</v>
      </c>
      <c r="I26" s="120">
        <f t="shared" ref="I26:N26" si="33">I27</f>
        <v>0</v>
      </c>
      <c r="J26" s="120">
        <f t="shared" si="33"/>
        <v>6.0911135519999995</v>
      </c>
      <c r="K26" s="120">
        <f t="shared" si="33"/>
        <v>0</v>
      </c>
      <c r="L26" s="120">
        <f t="shared" si="33"/>
        <v>5.6435761319999997</v>
      </c>
      <c r="M26" s="120">
        <f t="shared" si="33"/>
        <v>10.0602</v>
      </c>
      <c r="N26" s="120">
        <f t="shared" si="33"/>
        <v>5.7566102160000003</v>
      </c>
      <c r="O26" s="120">
        <f t="shared" ref="O26:P26" si="34">O27</f>
        <v>10.0602</v>
      </c>
      <c r="P26" s="120">
        <f t="shared" si="34"/>
        <v>0</v>
      </c>
      <c r="Q26" s="120">
        <f t="shared" si="19"/>
        <v>9.2781635399999942</v>
      </c>
      <c r="R26" s="120">
        <f t="shared" si="20"/>
        <v>-2.6291000999999987</v>
      </c>
      <c r="S26" s="120">
        <f t="shared" si="21"/>
        <v>-13.06683813443072</v>
      </c>
      <c r="T26" s="127"/>
    </row>
    <row r="27" spans="1:20" s="10" customFormat="1" ht="24" customHeight="1" x14ac:dyDescent="0.2">
      <c r="A27" s="125" t="s">
        <v>971</v>
      </c>
      <c r="B27" s="92" t="s">
        <v>972</v>
      </c>
      <c r="C27" s="93" t="s">
        <v>958</v>
      </c>
      <c r="D27" s="120">
        <f>SUM(D28:D29)</f>
        <v>62.751599999999996</v>
      </c>
      <c r="E27" s="120">
        <f t="shared" ref="E27" si="35">SUM(E28:E29)</f>
        <v>35.982136560000001</v>
      </c>
      <c r="F27" s="120">
        <f t="shared" si="10"/>
        <v>26.769463439999996</v>
      </c>
      <c r="G27" s="120">
        <f t="shared" si="22"/>
        <v>20.1204</v>
      </c>
      <c r="H27" s="120">
        <f t="shared" si="23"/>
        <v>17.491299900000001</v>
      </c>
      <c r="I27" s="120">
        <f t="shared" ref="I27:N27" si="36">SUM(I28:I29)</f>
        <v>0</v>
      </c>
      <c r="J27" s="120">
        <f t="shared" si="36"/>
        <v>6.0911135519999995</v>
      </c>
      <c r="K27" s="120">
        <f t="shared" si="36"/>
        <v>0</v>
      </c>
      <c r="L27" s="120">
        <f t="shared" si="36"/>
        <v>5.6435761319999997</v>
      </c>
      <c r="M27" s="120">
        <f t="shared" si="36"/>
        <v>10.0602</v>
      </c>
      <c r="N27" s="120">
        <f t="shared" si="36"/>
        <v>5.7566102160000003</v>
      </c>
      <c r="O27" s="120">
        <f t="shared" ref="O27:P27" si="37">SUM(O28:O29)</f>
        <v>10.0602</v>
      </c>
      <c r="P27" s="120">
        <f t="shared" si="37"/>
        <v>0</v>
      </c>
      <c r="Q27" s="120">
        <f t="shared" si="19"/>
        <v>9.2781635399999942</v>
      </c>
      <c r="R27" s="120">
        <f t="shared" si="20"/>
        <v>-2.6291000999999987</v>
      </c>
      <c r="S27" s="120">
        <f t="shared" si="21"/>
        <v>-13.06683813443072</v>
      </c>
      <c r="T27" s="127"/>
    </row>
    <row r="28" spans="1:20" s="10" customFormat="1" ht="24" customHeight="1" x14ac:dyDescent="0.2">
      <c r="A28" s="125" t="s">
        <v>547</v>
      </c>
      <c r="B28" s="92" t="s">
        <v>973</v>
      </c>
      <c r="C28" s="93" t="s">
        <v>958</v>
      </c>
      <c r="D28" s="123">
        <v>34.141199999999998</v>
      </c>
      <c r="E28" s="123">
        <v>15.571395683999999</v>
      </c>
      <c r="F28" s="123">
        <f t="shared" si="10"/>
        <v>18.569804315999999</v>
      </c>
      <c r="G28" s="123">
        <f t="shared" si="22"/>
        <v>9.9684000000000008</v>
      </c>
      <c r="H28" s="123">
        <f t="shared" si="23"/>
        <v>0.34947092399999996</v>
      </c>
      <c r="I28" s="123"/>
      <c r="J28" s="123">
        <v>0.32825983199999997</v>
      </c>
      <c r="K28" s="123"/>
      <c r="L28" s="123">
        <v>2.1211092000000001E-2</v>
      </c>
      <c r="M28" s="123">
        <f>O28</f>
        <v>4.9842000000000004</v>
      </c>
      <c r="N28" s="123"/>
      <c r="O28" s="123">
        <f>9.9684/2</f>
        <v>4.9842000000000004</v>
      </c>
      <c r="P28" s="123"/>
      <c r="Q28" s="123">
        <f t="shared" si="19"/>
        <v>18.220333392000001</v>
      </c>
      <c r="R28" s="123">
        <f t="shared" si="20"/>
        <v>-9.6189290760000006</v>
      </c>
      <c r="S28" s="123">
        <f t="shared" si="21"/>
        <v>-96.494212471409654</v>
      </c>
      <c r="T28" s="127"/>
    </row>
    <row r="29" spans="1:20" s="10" customFormat="1" ht="24" customHeight="1" x14ac:dyDescent="0.2">
      <c r="A29" s="125" t="s">
        <v>974</v>
      </c>
      <c r="B29" s="92" t="s">
        <v>975</v>
      </c>
      <c r="C29" s="93" t="s">
        <v>958</v>
      </c>
      <c r="D29" s="123">
        <v>28.610399999999998</v>
      </c>
      <c r="E29" s="123">
        <v>20.410740875999998</v>
      </c>
      <c r="F29" s="123">
        <f t="shared" si="10"/>
        <v>8.1996591240000001</v>
      </c>
      <c r="G29" s="123">
        <f t="shared" si="22"/>
        <v>10.151999999999999</v>
      </c>
      <c r="H29" s="123">
        <f t="shared" si="23"/>
        <v>17.141828975999999</v>
      </c>
      <c r="I29" s="123"/>
      <c r="J29" s="123">
        <v>5.7628537199999998</v>
      </c>
      <c r="K29" s="123"/>
      <c r="L29" s="123">
        <v>5.62236504</v>
      </c>
      <c r="M29" s="123">
        <f>O29</f>
        <v>5.0759999999999996</v>
      </c>
      <c r="N29" s="123">
        <v>5.7566102160000003</v>
      </c>
      <c r="O29" s="123">
        <f>10.152/2</f>
        <v>5.0759999999999996</v>
      </c>
      <c r="P29" s="123"/>
      <c r="Q29" s="123">
        <f>F29-H29</f>
        <v>-8.9421698519999993</v>
      </c>
      <c r="R29" s="123">
        <f>H29-G29</f>
        <v>6.9898289760000001</v>
      </c>
      <c r="S29" s="123">
        <f t="shared" si="21"/>
        <v>68.851743262411361</v>
      </c>
      <c r="T29" s="127"/>
    </row>
    <row r="30" spans="1:20" s="10" customFormat="1" ht="24" customHeight="1" x14ac:dyDescent="0.2">
      <c r="A30" s="125" t="s">
        <v>910</v>
      </c>
      <c r="B30" s="92" t="s">
        <v>908</v>
      </c>
      <c r="C30" s="93" t="s">
        <v>958</v>
      </c>
      <c r="D30" s="120">
        <f>D31+D32+D58+D64</f>
        <v>235.23692399999996</v>
      </c>
      <c r="E30" s="120">
        <f t="shared" ref="E30" si="38">E31+E32+E58+E64</f>
        <v>74.041935852000009</v>
      </c>
      <c r="F30" s="120">
        <f t="shared" si="10"/>
        <v>161.19498814799994</v>
      </c>
      <c r="G30" s="120">
        <f>I30+K30+M30+O30</f>
        <v>77.784000000000006</v>
      </c>
      <c r="H30" s="120">
        <f t="shared" si="23"/>
        <v>39.951390415999995</v>
      </c>
      <c r="I30" s="120">
        <f>I31+I32+I58+I64</f>
        <v>0</v>
      </c>
      <c r="J30" s="120">
        <f>J31+J32+J58+J64</f>
        <v>3.8765426399999998</v>
      </c>
      <c r="K30" s="120">
        <f t="shared" ref="K30:N30" si="39">K31+K32+K58+K64</f>
        <v>5.9928920000000003</v>
      </c>
      <c r="L30" s="120">
        <f t="shared" si="39"/>
        <v>2.5104289080000002</v>
      </c>
      <c r="M30" s="120">
        <f t="shared" si="39"/>
        <v>20.653292</v>
      </c>
      <c r="N30" s="120">
        <f t="shared" si="39"/>
        <v>33.564418867999997</v>
      </c>
      <c r="O30" s="120">
        <f t="shared" ref="O30:P30" si="40">O31+O32+O58+O64</f>
        <v>51.137816000000001</v>
      </c>
      <c r="P30" s="120">
        <f t="shared" si="40"/>
        <v>0</v>
      </c>
      <c r="Q30" s="120">
        <f t="shared" si="19"/>
        <v>121.24359773199994</v>
      </c>
      <c r="R30" s="120">
        <f t="shared" si="20"/>
        <v>-37.832609584000011</v>
      </c>
      <c r="S30" s="120">
        <f t="shared" si="21"/>
        <v>-48.638035565154794</v>
      </c>
      <c r="T30" s="127"/>
    </row>
    <row r="31" spans="1:20" s="10" customFormat="1" ht="24" customHeight="1" x14ac:dyDescent="0.2">
      <c r="A31" s="125" t="s">
        <v>976</v>
      </c>
      <c r="B31" s="92" t="s">
        <v>977</v>
      </c>
      <c r="C31" s="93" t="s">
        <v>978</v>
      </c>
      <c r="D31" s="120">
        <v>6.8531999999999993</v>
      </c>
      <c r="E31" s="120">
        <v>0</v>
      </c>
      <c r="F31" s="120">
        <f t="shared" si="10"/>
        <v>6.8531999999999993</v>
      </c>
      <c r="G31" s="120">
        <f t="shared" si="22"/>
        <v>3.3479999999999999</v>
      </c>
      <c r="H31" s="120">
        <f t="shared" si="23"/>
        <v>0</v>
      </c>
      <c r="I31" s="120"/>
      <c r="J31" s="120"/>
      <c r="K31" s="120"/>
      <c r="L31" s="120"/>
      <c r="M31" s="120">
        <v>3.3479999999999999</v>
      </c>
      <c r="N31" s="120"/>
      <c r="O31" s="120">
        <v>0</v>
      </c>
      <c r="P31" s="120"/>
      <c r="Q31" s="120">
        <f t="shared" si="19"/>
        <v>6.8531999999999993</v>
      </c>
      <c r="R31" s="120">
        <f t="shared" si="20"/>
        <v>-3.3479999999999999</v>
      </c>
      <c r="S31" s="120">
        <f t="shared" si="21"/>
        <v>-100</v>
      </c>
      <c r="T31" s="127"/>
    </row>
    <row r="32" spans="1:20" s="10" customFormat="1" ht="24" customHeight="1" x14ac:dyDescent="0.2">
      <c r="A32" s="125" t="s">
        <v>979</v>
      </c>
      <c r="B32" s="92" t="s">
        <v>980</v>
      </c>
      <c r="C32" s="93" t="s">
        <v>958</v>
      </c>
      <c r="D32" s="120">
        <f>D33+D56</f>
        <v>161.21897999999999</v>
      </c>
      <c r="E32" s="120">
        <f t="shared" ref="E32" si="41">E33+E56</f>
        <v>55.776438756000005</v>
      </c>
      <c r="F32" s="120">
        <f t="shared" si="10"/>
        <v>105.44254124399998</v>
      </c>
      <c r="G32" s="120">
        <f t="shared" si="22"/>
        <v>50.15448</v>
      </c>
      <c r="H32" s="120">
        <f t="shared" si="23"/>
        <v>33.365676475999997</v>
      </c>
      <c r="I32" s="120">
        <f t="shared" ref="I32:N32" si="42">I33+I56</f>
        <v>0</v>
      </c>
      <c r="J32" s="120">
        <f t="shared" si="42"/>
        <v>3.183229656</v>
      </c>
      <c r="K32" s="120">
        <f t="shared" si="42"/>
        <v>0</v>
      </c>
      <c r="L32" s="120">
        <f t="shared" si="42"/>
        <v>0.44643996000000002</v>
      </c>
      <c r="M32" s="120">
        <f t="shared" si="42"/>
        <v>6.9275999999999991</v>
      </c>
      <c r="N32" s="120">
        <f t="shared" si="42"/>
        <v>29.73600686</v>
      </c>
      <c r="O32" s="120">
        <f t="shared" ref="O32:P32" si="43">O33+O56</f>
        <v>43.226880000000001</v>
      </c>
      <c r="P32" s="120">
        <f t="shared" si="43"/>
        <v>0</v>
      </c>
      <c r="Q32" s="120">
        <f t="shared" si="19"/>
        <v>72.076864767999979</v>
      </c>
      <c r="R32" s="120">
        <f t="shared" si="20"/>
        <v>-16.788803524000002</v>
      </c>
      <c r="S32" s="120">
        <f t="shared" si="21"/>
        <v>-33.474185205389432</v>
      </c>
      <c r="T32" s="127"/>
    </row>
    <row r="33" spans="1:20" s="10" customFormat="1" ht="24" customHeight="1" x14ac:dyDescent="0.2">
      <c r="A33" s="125" t="s">
        <v>981</v>
      </c>
      <c r="B33" s="92" t="s">
        <v>982</v>
      </c>
      <c r="C33" s="93" t="s">
        <v>958</v>
      </c>
      <c r="D33" s="120">
        <f>SUM(D34:D55)</f>
        <v>142.78937999999999</v>
      </c>
      <c r="E33" s="120">
        <f t="shared" ref="E33" si="44">SUM(E34:E55)</f>
        <v>51.118741116000002</v>
      </c>
      <c r="F33" s="120">
        <f t="shared" si="10"/>
        <v>91.670638883999999</v>
      </c>
      <c r="G33" s="120">
        <f t="shared" si="22"/>
        <v>43.226880000000001</v>
      </c>
      <c r="H33" s="120">
        <f t="shared" si="23"/>
        <v>29.73600686</v>
      </c>
      <c r="I33" s="120">
        <f t="shared" ref="I33:N33" si="45">SUM(I34:I55)</f>
        <v>0</v>
      </c>
      <c r="J33" s="120">
        <f t="shared" si="45"/>
        <v>0</v>
      </c>
      <c r="K33" s="120">
        <f t="shared" si="45"/>
        <v>0</v>
      </c>
      <c r="L33" s="120">
        <f t="shared" si="45"/>
        <v>0</v>
      </c>
      <c r="M33" s="120">
        <f t="shared" si="45"/>
        <v>0</v>
      </c>
      <c r="N33" s="120">
        <f t="shared" si="45"/>
        <v>29.73600686</v>
      </c>
      <c r="O33" s="120">
        <f t="shared" ref="O33:P33" si="46">SUM(O34:O55)</f>
        <v>43.226880000000001</v>
      </c>
      <c r="P33" s="120">
        <f t="shared" si="46"/>
        <v>0</v>
      </c>
      <c r="Q33" s="120">
        <f t="shared" si="19"/>
        <v>61.934632023999995</v>
      </c>
      <c r="R33" s="120">
        <f t="shared" si="20"/>
        <v>-13.490873140000001</v>
      </c>
      <c r="S33" s="120">
        <f t="shared" si="21"/>
        <v>-31.209453793565491</v>
      </c>
      <c r="T33" s="127"/>
    </row>
    <row r="34" spans="1:20" s="10" customFormat="1" ht="24" customHeight="1" x14ac:dyDescent="0.2">
      <c r="A34" s="125" t="s">
        <v>983</v>
      </c>
      <c r="B34" s="92" t="s">
        <v>924</v>
      </c>
      <c r="C34" s="93" t="s">
        <v>919</v>
      </c>
      <c r="D34" s="121">
        <v>9.6191999999999993</v>
      </c>
      <c r="E34" s="121">
        <v>8.3666565360000007</v>
      </c>
      <c r="F34" s="121">
        <f t="shared" si="10"/>
        <v>1.2525434639999986</v>
      </c>
      <c r="G34" s="121">
        <f t="shared" si="22"/>
        <v>0</v>
      </c>
      <c r="H34" s="121">
        <f t="shared" si="23"/>
        <v>0</v>
      </c>
      <c r="I34" s="121"/>
      <c r="J34" s="121"/>
      <c r="K34" s="121"/>
      <c r="L34" s="121"/>
      <c r="M34" s="121"/>
      <c r="N34" s="121"/>
      <c r="O34" s="121">
        <v>0</v>
      </c>
      <c r="P34" s="121"/>
      <c r="Q34" s="121">
        <f t="shared" si="19"/>
        <v>1.2525434639999986</v>
      </c>
      <c r="R34" s="121">
        <f t="shared" si="20"/>
        <v>0</v>
      </c>
      <c r="S34" s="121"/>
      <c r="T34" s="127"/>
    </row>
    <row r="35" spans="1:20" s="10" customFormat="1" ht="24" customHeight="1" x14ac:dyDescent="0.2">
      <c r="A35" s="125" t="s">
        <v>984</v>
      </c>
      <c r="B35" s="92" t="s">
        <v>926</v>
      </c>
      <c r="C35" s="93" t="s">
        <v>919</v>
      </c>
      <c r="D35" s="121">
        <v>22.690799999999999</v>
      </c>
      <c r="E35" s="121">
        <v>22.690952172000003</v>
      </c>
      <c r="F35" s="121">
        <f t="shared" si="10"/>
        <v>-1.5217200000350317E-4</v>
      </c>
      <c r="G35" s="121">
        <f t="shared" si="22"/>
        <v>0</v>
      </c>
      <c r="H35" s="121">
        <f t="shared" si="23"/>
        <v>0</v>
      </c>
      <c r="I35" s="121"/>
      <c r="J35" s="121"/>
      <c r="K35" s="121"/>
      <c r="L35" s="121"/>
      <c r="M35" s="121"/>
      <c r="N35" s="121"/>
      <c r="O35" s="121">
        <v>0</v>
      </c>
      <c r="P35" s="121"/>
      <c r="Q35" s="121">
        <f t="shared" si="19"/>
        <v>-1.5217200000350317E-4</v>
      </c>
      <c r="R35" s="121">
        <f t="shared" si="20"/>
        <v>0</v>
      </c>
      <c r="S35" s="121"/>
      <c r="T35" s="127"/>
    </row>
    <row r="36" spans="1:20" s="10" customFormat="1" ht="24" customHeight="1" x14ac:dyDescent="0.2">
      <c r="A36" s="125" t="s">
        <v>985</v>
      </c>
      <c r="B36" s="92" t="s">
        <v>986</v>
      </c>
      <c r="C36" s="93" t="s">
        <v>919</v>
      </c>
      <c r="D36" s="121">
        <v>5.2320000000000002</v>
      </c>
      <c r="E36" s="121">
        <v>5.3667210359999995</v>
      </c>
      <c r="F36" s="121">
        <f t="shared" si="10"/>
        <v>-0.13472103599999929</v>
      </c>
      <c r="G36" s="121">
        <f t="shared" si="22"/>
        <v>0</v>
      </c>
      <c r="H36" s="121">
        <f t="shared" si="23"/>
        <v>0</v>
      </c>
      <c r="I36" s="121"/>
      <c r="J36" s="121"/>
      <c r="K36" s="121"/>
      <c r="L36" s="121"/>
      <c r="M36" s="121"/>
      <c r="N36" s="121"/>
      <c r="O36" s="121">
        <v>0</v>
      </c>
      <c r="P36" s="121"/>
      <c r="Q36" s="121">
        <f t="shared" si="19"/>
        <v>-0.13472103599999929</v>
      </c>
      <c r="R36" s="121">
        <f t="shared" si="20"/>
        <v>0</v>
      </c>
      <c r="S36" s="121"/>
      <c r="T36" s="127"/>
    </row>
    <row r="37" spans="1:20" s="10" customFormat="1" ht="24" customHeight="1" x14ac:dyDescent="0.2">
      <c r="A37" s="125" t="s">
        <v>987</v>
      </c>
      <c r="B37" s="92" t="s">
        <v>988</v>
      </c>
      <c r="C37" s="93" t="s">
        <v>919</v>
      </c>
      <c r="D37" s="121">
        <v>5.0507999999999997</v>
      </c>
      <c r="E37" s="121">
        <v>5.1608713079999999</v>
      </c>
      <c r="F37" s="121">
        <f t="shared" si="10"/>
        <v>-0.1100713080000002</v>
      </c>
      <c r="G37" s="121">
        <f t="shared" si="22"/>
        <v>0</v>
      </c>
      <c r="H37" s="121">
        <f t="shared" si="23"/>
        <v>0</v>
      </c>
      <c r="I37" s="121"/>
      <c r="J37" s="121"/>
      <c r="K37" s="121"/>
      <c r="L37" s="121"/>
      <c r="M37" s="121"/>
      <c r="N37" s="121"/>
      <c r="O37" s="121">
        <v>0</v>
      </c>
      <c r="P37" s="121"/>
      <c r="Q37" s="121">
        <f t="shared" si="19"/>
        <v>-0.1100713080000002</v>
      </c>
      <c r="R37" s="121">
        <f t="shared" si="20"/>
        <v>0</v>
      </c>
      <c r="S37" s="121"/>
      <c r="T37" s="127"/>
    </row>
    <row r="38" spans="1:20" s="10" customFormat="1" ht="24" customHeight="1" x14ac:dyDescent="0.2">
      <c r="A38" s="125" t="s">
        <v>989</v>
      </c>
      <c r="B38" s="92" t="s">
        <v>990</v>
      </c>
      <c r="C38" s="93" t="s">
        <v>919</v>
      </c>
      <c r="D38" s="121">
        <v>7.1867999999999999</v>
      </c>
      <c r="E38" s="121">
        <v>7.2509586840000004</v>
      </c>
      <c r="F38" s="121">
        <f t="shared" si="10"/>
        <v>-6.4158684000000576E-2</v>
      </c>
      <c r="G38" s="121">
        <f t="shared" si="22"/>
        <v>0</v>
      </c>
      <c r="H38" s="121">
        <f t="shared" si="23"/>
        <v>0</v>
      </c>
      <c r="I38" s="121"/>
      <c r="J38" s="121"/>
      <c r="K38" s="121"/>
      <c r="L38" s="121"/>
      <c r="M38" s="121"/>
      <c r="N38" s="121"/>
      <c r="O38" s="121">
        <v>0</v>
      </c>
      <c r="P38" s="121"/>
      <c r="Q38" s="121">
        <f t="shared" si="19"/>
        <v>-6.4158684000000576E-2</v>
      </c>
      <c r="R38" s="121">
        <f t="shared" si="20"/>
        <v>0</v>
      </c>
      <c r="S38" s="121"/>
      <c r="T38" s="127"/>
    </row>
    <row r="39" spans="1:20" s="10" customFormat="1" ht="24" customHeight="1" x14ac:dyDescent="0.2">
      <c r="A39" s="125" t="s">
        <v>991</v>
      </c>
      <c r="B39" s="92" t="s">
        <v>992</v>
      </c>
      <c r="C39" s="93" t="s">
        <v>919</v>
      </c>
      <c r="D39" s="121">
        <v>1.9836</v>
      </c>
      <c r="E39" s="121">
        <v>2.0425813799999997</v>
      </c>
      <c r="F39" s="121">
        <f t="shared" si="10"/>
        <v>-5.8981379999999639E-2</v>
      </c>
      <c r="G39" s="121">
        <f t="shared" si="22"/>
        <v>0</v>
      </c>
      <c r="H39" s="121">
        <f t="shared" si="23"/>
        <v>0</v>
      </c>
      <c r="I39" s="121"/>
      <c r="J39" s="121"/>
      <c r="K39" s="121"/>
      <c r="L39" s="121"/>
      <c r="M39" s="121"/>
      <c r="N39" s="121"/>
      <c r="O39" s="121">
        <v>0</v>
      </c>
      <c r="P39" s="121"/>
      <c r="Q39" s="121">
        <f t="shared" si="19"/>
        <v>-5.8981379999999639E-2</v>
      </c>
      <c r="R39" s="121">
        <f t="shared" si="20"/>
        <v>0</v>
      </c>
      <c r="S39" s="121"/>
      <c r="T39" s="127"/>
    </row>
    <row r="40" spans="1:20" s="10" customFormat="1" ht="24" customHeight="1" x14ac:dyDescent="0.2">
      <c r="A40" s="125" t="s">
        <v>993</v>
      </c>
      <c r="B40" s="92" t="s">
        <v>929</v>
      </c>
      <c r="C40" s="93" t="s">
        <v>919</v>
      </c>
      <c r="D40" s="121">
        <v>5.5199999999999999E-2</v>
      </c>
      <c r="E40" s="121">
        <v>5.5E-2</v>
      </c>
      <c r="F40" s="121">
        <f t="shared" si="10"/>
        <v>1.9999999999999879E-4</v>
      </c>
      <c r="G40" s="121">
        <f t="shared" si="22"/>
        <v>0</v>
      </c>
      <c r="H40" s="121">
        <f t="shared" si="23"/>
        <v>0</v>
      </c>
      <c r="I40" s="121"/>
      <c r="J40" s="121"/>
      <c r="K40" s="121"/>
      <c r="L40" s="121"/>
      <c r="M40" s="121"/>
      <c r="N40" s="121"/>
      <c r="O40" s="121">
        <v>0</v>
      </c>
      <c r="P40" s="121"/>
      <c r="Q40" s="121">
        <f t="shared" si="19"/>
        <v>1.9999999999999879E-4</v>
      </c>
      <c r="R40" s="121">
        <f t="shared" si="20"/>
        <v>0</v>
      </c>
      <c r="S40" s="121"/>
      <c r="T40" s="127"/>
    </row>
    <row r="41" spans="1:20" s="10" customFormat="1" ht="24" customHeight="1" x14ac:dyDescent="0.2">
      <c r="A41" s="125" t="s">
        <v>994</v>
      </c>
      <c r="B41" s="92" t="s">
        <v>925</v>
      </c>
      <c r="C41" s="93" t="s">
        <v>919</v>
      </c>
      <c r="D41" s="121">
        <v>8.5199999999999984E-2</v>
      </c>
      <c r="E41" s="121">
        <v>8.5000000000000006E-2</v>
      </c>
      <c r="F41" s="121">
        <f t="shared" si="10"/>
        <v>1.9999999999997797E-4</v>
      </c>
      <c r="G41" s="121">
        <f t="shared" si="22"/>
        <v>0</v>
      </c>
      <c r="H41" s="121">
        <f t="shared" si="23"/>
        <v>0</v>
      </c>
      <c r="I41" s="121"/>
      <c r="J41" s="121"/>
      <c r="K41" s="121"/>
      <c r="L41" s="121"/>
      <c r="M41" s="121"/>
      <c r="N41" s="121"/>
      <c r="O41" s="121">
        <v>0</v>
      </c>
      <c r="P41" s="121"/>
      <c r="Q41" s="121">
        <f t="shared" si="19"/>
        <v>1.9999999999997797E-4</v>
      </c>
      <c r="R41" s="121">
        <f t="shared" si="20"/>
        <v>0</v>
      </c>
      <c r="S41" s="121"/>
      <c r="T41" s="127"/>
    </row>
    <row r="42" spans="1:20" s="10" customFormat="1" ht="24" customHeight="1" x14ac:dyDescent="0.2">
      <c r="A42" s="125" t="s">
        <v>995</v>
      </c>
      <c r="B42" s="92" t="s">
        <v>927</v>
      </c>
      <c r="C42" s="93" t="s">
        <v>919</v>
      </c>
      <c r="D42" s="121">
        <v>5.5199999999999999E-2</v>
      </c>
      <c r="E42" s="121">
        <v>5.5E-2</v>
      </c>
      <c r="F42" s="121">
        <f t="shared" si="10"/>
        <v>1.9999999999999879E-4</v>
      </c>
      <c r="G42" s="121">
        <f t="shared" si="22"/>
        <v>0</v>
      </c>
      <c r="H42" s="121">
        <f t="shared" si="23"/>
        <v>0</v>
      </c>
      <c r="I42" s="121"/>
      <c r="J42" s="121"/>
      <c r="K42" s="121"/>
      <c r="L42" s="121"/>
      <c r="M42" s="121"/>
      <c r="N42" s="121"/>
      <c r="O42" s="121">
        <v>0</v>
      </c>
      <c r="P42" s="121"/>
      <c r="Q42" s="121">
        <f t="shared" si="19"/>
        <v>1.9999999999999879E-4</v>
      </c>
      <c r="R42" s="121">
        <f t="shared" si="20"/>
        <v>0</v>
      </c>
      <c r="S42" s="121"/>
      <c r="T42" s="127"/>
    </row>
    <row r="43" spans="1:20" s="10" customFormat="1" ht="24" customHeight="1" x14ac:dyDescent="0.2">
      <c r="A43" s="125" t="s">
        <v>996</v>
      </c>
      <c r="B43" s="92" t="s">
        <v>928</v>
      </c>
      <c r="C43" s="93" t="s">
        <v>919</v>
      </c>
      <c r="D43" s="121">
        <v>4.5599999999999995E-2</v>
      </c>
      <c r="E43" s="121">
        <v>4.4999999999999998E-2</v>
      </c>
      <c r="F43" s="121">
        <f t="shared" si="10"/>
        <v>5.9999999999999637E-4</v>
      </c>
      <c r="G43" s="121">
        <f t="shared" si="22"/>
        <v>0</v>
      </c>
      <c r="H43" s="121">
        <f t="shared" si="23"/>
        <v>0</v>
      </c>
      <c r="I43" s="121"/>
      <c r="J43" s="121"/>
      <c r="K43" s="121"/>
      <c r="L43" s="121"/>
      <c r="M43" s="121"/>
      <c r="N43" s="121"/>
      <c r="O43" s="121">
        <v>0</v>
      </c>
      <c r="P43" s="121"/>
      <c r="Q43" s="121">
        <f t="shared" si="19"/>
        <v>5.9999999999999637E-4</v>
      </c>
      <c r="R43" s="121">
        <f t="shared" si="20"/>
        <v>0</v>
      </c>
      <c r="S43" s="121"/>
      <c r="T43" s="127"/>
    </row>
    <row r="44" spans="1:20" s="10" customFormat="1" ht="24" customHeight="1" x14ac:dyDescent="0.2">
      <c r="A44" s="125" t="s">
        <v>997</v>
      </c>
      <c r="B44" s="92" t="s">
        <v>945</v>
      </c>
      <c r="C44" s="93" t="s">
        <v>950</v>
      </c>
      <c r="D44" s="121">
        <v>3.4548000000000001</v>
      </c>
      <c r="E44" s="121">
        <v>0</v>
      </c>
      <c r="F44" s="121">
        <f t="shared" si="10"/>
        <v>3.4548000000000001</v>
      </c>
      <c r="G44" s="121">
        <f t="shared" si="22"/>
        <v>3.4548000000000001</v>
      </c>
      <c r="H44" s="121">
        <f t="shared" si="23"/>
        <v>0</v>
      </c>
      <c r="I44" s="121"/>
      <c r="J44" s="121"/>
      <c r="K44" s="121"/>
      <c r="L44" s="121"/>
      <c r="M44" s="121"/>
      <c r="N44" s="121"/>
      <c r="O44" s="121">
        <v>3.4548000000000001</v>
      </c>
      <c r="P44" s="121"/>
      <c r="Q44" s="121">
        <f t="shared" si="19"/>
        <v>3.4548000000000001</v>
      </c>
      <c r="R44" s="121">
        <f t="shared" si="20"/>
        <v>-3.4548000000000001</v>
      </c>
      <c r="S44" s="121">
        <f t="shared" si="21"/>
        <v>-100</v>
      </c>
      <c r="T44" s="127"/>
    </row>
    <row r="45" spans="1:20" s="10" customFormat="1" ht="24" customHeight="1" x14ac:dyDescent="0.2">
      <c r="A45" s="125" t="s">
        <v>998</v>
      </c>
      <c r="B45" s="92" t="s">
        <v>946</v>
      </c>
      <c r="C45" s="93" t="s">
        <v>950</v>
      </c>
      <c r="D45" s="121">
        <v>29.743200000000002</v>
      </c>
      <c r="E45" s="121">
        <v>0</v>
      </c>
      <c r="F45" s="121">
        <f t="shared" si="10"/>
        <v>29.743200000000002</v>
      </c>
      <c r="G45" s="121">
        <f t="shared" si="22"/>
        <v>29.743200000000002</v>
      </c>
      <c r="H45" s="121">
        <f t="shared" si="23"/>
        <v>29.73600686</v>
      </c>
      <c r="I45" s="121"/>
      <c r="J45" s="121"/>
      <c r="K45" s="121"/>
      <c r="L45" s="121"/>
      <c r="M45" s="121"/>
      <c r="N45" s="121">
        <v>29.73600686</v>
      </c>
      <c r="O45" s="121">
        <v>29.743200000000002</v>
      </c>
      <c r="P45" s="121"/>
      <c r="Q45" s="121">
        <f t="shared" si="19"/>
        <v>7.1931400000018186E-3</v>
      </c>
      <c r="R45" s="121">
        <f t="shared" si="20"/>
        <v>-7.1931400000018186E-3</v>
      </c>
      <c r="S45" s="121">
        <f t="shared" si="21"/>
        <v>-2.4184149654380895E-2</v>
      </c>
      <c r="T45" s="127"/>
    </row>
    <row r="46" spans="1:20" s="10" customFormat="1" ht="24" customHeight="1" x14ac:dyDescent="0.2">
      <c r="A46" s="125" t="s">
        <v>999</v>
      </c>
      <c r="B46" s="92" t="s">
        <v>947</v>
      </c>
      <c r="C46" s="93" t="s">
        <v>950</v>
      </c>
      <c r="D46" s="121">
        <v>6.3179999999999996</v>
      </c>
      <c r="E46" s="121">
        <v>0</v>
      </c>
      <c r="F46" s="121">
        <f t="shared" si="10"/>
        <v>6.3179999999999996</v>
      </c>
      <c r="G46" s="121">
        <f t="shared" si="22"/>
        <v>6.3179999999999996</v>
      </c>
      <c r="H46" s="121">
        <f t="shared" si="23"/>
        <v>0</v>
      </c>
      <c r="I46" s="121"/>
      <c r="J46" s="121"/>
      <c r="K46" s="121"/>
      <c r="L46" s="121"/>
      <c r="M46" s="121"/>
      <c r="N46" s="121"/>
      <c r="O46" s="121">
        <v>6.3179999999999996</v>
      </c>
      <c r="P46" s="121"/>
      <c r="Q46" s="121">
        <f t="shared" si="19"/>
        <v>6.3179999999999996</v>
      </c>
      <c r="R46" s="121">
        <f t="shared" si="20"/>
        <v>-6.3179999999999996</v>
      </c>
      <c r="S46" s="121">
        <f t="shared" si="21"/>
        <v>-100</v>
      </c>
      <c r="T46" s="127"/>
    </row>
    <row r="47" spans="1:20" s="10" customFormat="1" ht="24" customHeight="1" x14ac:dyDescent="0.2">
      <c r="A47" s="125" t="s">
        <v>1000</v>
      </c>
      <c r="B47" s="92" t="s">
        <v>948</v>
      </c>
      <c r="C47" s="93" t="s">
        <v>950</v>
      </c>
      <c r="D47" s="121">
        <v>3.24</v>
      </c>
      <c r="E47" s="121">
        <v>0</v>
      </c>
      <c r="F47" s="121">
        <f t="shared" si="10"/>
        <v>3.24</v>
      </c>
      <c r="G47" s="121">
        <f t="shared" si="22"/>
        <v>3.24</v>
      </c>
      <c r="H47" s="121">
        <f t="shared" si="23"/>
        <v>0</v>
      </c>
      <c r="I47" s="121"/>
      <c r="J47" s="121"/>
      <c r="K47" s="121"/>
      <c r="L47" s="121"/>
      <c r="M47" s="121"/>
      <c r="N47" s="121"/>
      <c r="O47" s="121">
        <v>3.24</v>
      </c>
      <c r="P47" s="121"/>
      <c r="Q47" s="121">
        <f t="shared" si="19"/>
        <v>3.24</v>
      </c>
      <c r="R47" s="121">
        <f t="shared" si="20"/>
        <v>-3.24</v>
      </c>
      <c r="S47" s="121">
        <f t="shared" si="21"/>
        <v>-100</v>
      </c>
      <c r="T47" s="127"/>
    </row>
    <row r="48" spans="1:20" s="10" customFormat="1" ht="24" customHeight="1" x14ac:dyDescent="0.2">
      <c r="A48" s="125" t="s">
        <v>1001</v>
      </c>
      <c r="B48" s="92" t="s">
        <v>949</v>
      </c>
      <c r="C48" s="93" t="s">
        <v>950</v>
      </c>
      <c r="D48" s="121">
        <v>0.47088000000000002</v>
      </c>
      <c r="E48" s="121">
        <v>0</v>
      </c>
      <c r="F48" s="121">
        <f t="shared" si="10"/>
        <v>0.47088000000000002</v>
      </c>
      <c r="G48" s="121">
        <f t="shared" si="22"/>
        <v>0.47088000000000002</v>
      </c>
      <c r="H48" s="121">
        <f t="shared" si="23"/>
        <v>0</v>
      </c>
      <c r="I48" s="121"/>
      <c r="J48" s="121"/>
      <c r="K48" s="121"/>
      <c r="L48" s="121"/>
      <c r="M48" s="121"/>
      <c r="N48" s="121"/>
      <c r="O48" s="121">
        <v>0.47088000000000002</v>
      </c>
      <c r="P48" s="121"/>
      <c r="Q48" s="121">
        <f t="shared" si="19"/>
        <v>0.47088000000000002</v>
      </c>
      <c r="R48" s="121">
        <f t="shared" si="20"/>
        <v>-0.47088000000000002</v>
      </c>
      <c r="S48" s="121">
        <f t="shared" si="21"/>
        <v>-100</v>
      </c>
      <c r="T48" s="127"/>
    </row>
    <row r="49" spans="1:20" s="10" customFormat="1" ht="24" customHeight="1" x14ac:dyDescent="0.2">
      <c r="A49" s="125" t="s">
        <v>1002</v>
      </c>
      <c r="B49" s="92" t="s">
        <v>1003</v>
      </c>
      <c r="C49" s="93" t="s">
        <v>1004</v>
      </c>
      <c r="D49" s="121">
        <v>5.4947999999999997</v>
      </c>
      <c r="E49" s="121">
        <v>0</v>
      </c>
      <c r="F49" s="121">
        <f t="shared" si="10"/>
        <v>5.4947999999999997</v>
      </c>
      <c r="G49" s="121">
        <f t="shared" si="22"/>
        <v>0</v>
      </c>
      <c r="H49" s="121">
        <f t="shared" si="23"/>
        <v>0</v>
      </c>
      <c r="I49" s="121"/>
      <c r="J49" s="121"/>
      <c r="K49" s="121"/>
      <c r="L49" s="121"/>
      <c r="M49" s="121"/>
      <c r="N49" s="121"/>
      <c r="O49" s="121">
        <v>0</v>
      </c>
      <c r="P49" s="121"/>
      <c r="Q49" s="121">
        <f t="shared" si="19"/>
        <v>5.4947999999999997</v>
      </c>
      <c r="R49" s="121">
        <f t="shared" si="20"/>
        <v>0</v>
      </c>
      <c r="S49" s="121"/>
      <c r="T49" s="127"/>
    </row>
    <row r="50" spans="1:20" s="10" customFormat="1" ht="24" customHeight="1" x14ac:dyDescent="0.2">
      <c r="A50" s="125" t="s">
        <v>1005</v>
      </c>
      <c r="B50" s="92" t="s">
        <v>1006</v>
      </c>
      <c r="C50" s="93" t="s">
        <v>1004</v>
      </c>
      <c r="D50" s="121">
        <v>5.7035999999999998</v>
      </c>
      <c r="E50" s="121">
        <v>0</v>
      </c>
      <c r="F50" s="121">
        <f t="shared" si="10"/>
        <v>5.7035999999999998</v>
      </c>
      <c r="G50" s="121">
        <f t="shared" si="22"/>
        <v>0</v>
      </c>
      <c r="H50" s="121">
        <f t="shared" si="23"/>
        <v>0</v>
      </c>
      <c r="I50" s="121"/>
      <c r="J50" s="121"/>
      <c r="K50" s="121"/>
      <c r="L50" s="121"/>
      <c r="M50" s="121"/>
      <c r="N50" s="121"/>
      <c r="O50" s="121">
        <v>0</v>
      </c>
      <c r="P50" s="121"/>
      <c r="Q50" s="121">
        <f t="shared" si="19"/>
        <v>5.7035999999999998</v>
      </c>
      <c r="R50" s="121">
        <f t="shared" si="20"/>
        <v>0</v>
      </c>
      <c r="S50" s="121"/>
      <c r="T50" s="127"/>
    </row>
    <row r="51" spans="1:20" s="10" customFormat="1" ht="24" customHeight="1" x14ac:dyDescent="0.2">
      <c r="A51" s="125" t="s">
        <v>1007</v>
      </c>
      <c r="B51" s="92" t="s">
        <v>1008</v>
      </c>
      <c r="C51" s="93" t="s">
        <v>1004</v>
      </c>
      <c r="D51" s="121">
        <v>2.0735999999999999</v>
      </c>
      <c r="E51" s="121">
        <v>0</v>
      </c>
      <c r="F51" s="121">
        <f t="shared" si="10"/>
        <v>2.0735999999999999</v>
      </c>
      <c r="G51" s="121">
        <f t="shared" si="22"/>
        <v>0</v>
      </c>
      <c r="H51" s="121">
        <f t="shared" si="23"/>
        <v>0</v>
      </c>
      <c r="I51" s="121"/>
      <c r="J51" s="121"/>
      <c r="K51" s="121"/>
      <c r="L51" s="121"/>
      <c r="M51" s="121"/>
      <c r="N51" s="121"/>
      <c r="O51" s="121">
        <v>0</v>
      </c>
      <c r="P51" s="121"/>
      <c r="Q51" s="121">
        <f t="shared" si="19"/>
        <v>2.0735999999999999</v>
      </c>
      <c r="R51" s="121">
        <f t="shared" si="20"/>
        <v>0</v>
      </c>
      <c r="S51" s="121"/>
      <c r="T51" s="127"/>
    </row>
    <row r="52" spans="1:20" s="10" customFormat="1" ht="24" customHeight="1" x14ac:dyDescent="0.2">
      <c r="A52" s="125" t="s">
        <v>1009</v>
      </c>
      <c r="B52" s="92" t="s">
        <v>1010</v>
      </c>
      <c r="C52" s="93" t="s">
        <v>1004</v>
      </c>
      <c r="D52" s="121">
        <v>8.7251999999999992</v>
      </c>
      <c r="E52" s="121">
        <v>0</v>
      </c>
      <c r="F52" s="121">
        <f t="shared" si="10"/>
        <v>8.7251999999999992</v>
      </c>
      <c r="G52" s="121">
        <f t="shared" si="22"/>
        <v>0</v>
      </c>
      <c r="H52" s="121">
        <f t="shared" si="23"/>
        <v>0</v>
      </c>
      <c r="I52" s="121"/>
      <c r="J52" s="121"/>
      <c r="K52" s="121"/>
      <c r="L52" s="121"/>
      <c r="M52" s="121"/>
      <c r="N52" s="121"/>
      <c r="O52" s="121">
        <v>0</v>
      </c>
      <c r="P52" s="121"/>
      <c r="Q52" s="121">
        <f t="shared" si="19"/>
        <v>8.7251999999999992</v>
      </c>
      <c r="R52" s="121">
        <f t="shared" si="20"/>
        <v>0</v>
      </c>
      <c r="S52" s="121"/>
      <c r="T52" s="127"/>
    </row>
    <row r="53" spans="1:20" s="10" customFormat="1" ht="24" customHeight="1" x14ac:dyDescent="0.2">
      <c r="A53" s="125" t="s">
        <v>1011</v>
      </c>
      <c r="B53" s="92" t="s">
        <v>1012</v>
      </c>
      <c r="C53" s="93" t="s">
        <v>1004</v>
      </c>
      <c r="D53" s="121">
        <v>18.7836</v>
      </c>
      <c r="E53" s="121">
        <v>0</v>
      </c>
      <c r="F53" s="121">
        <f t="shared" si="10"/>
        <v>18.7836</v>
      </c>
      <c r="G53" s="121">
        <f t="shared" si="22"/>
        <v>0</v>
      </c>
      <c r="H53" s="121">
        <f t="shared" si="23"/>
        <v>0</v>
      </c>
      <c r="I53" s="121"/>
      <c r="J53" s="121"/>
      <c r="K53" s="121"/>
      <c r="L53" s="121"/>
      <c r="M53" s="121"/>
      <c r="N53" s="121"/>
      <c r="O53" s="121">
        <v>0</v>
      </c>
      <c r="P53" s="121"/>
      <c r="Q53" s="121">
        <f t="shared" si="19"/>
        <v>18.7836</v>
      </c>
      <c r="R53" s="121">
        <f t="shared" si="20"/>
        <v>0</v>
      </c>
      <c r="S53" s="121"/>
      <c r="T53" s="127"/>
    </row>
    <row r="54" spans="1:20" s="10" customFormat="1" ht="24" customHeight="1" x14ac:dyDescent="0.2">
      <c r="A54" s="125" t="s">
        <v>1013</v>
      </c>
      <c r="B54" s="92" t="s">
        <v>1014</v>
      </c>
      <c r="C54" s="93" t="s">
        <v>1004</v>
      </c>
      <c r="D54" s="121">
        <v>4.7867999999999995</v>
      </c>
      <c r="E54" s="121">
        <v>0</v>
      </c>
      <c r="F54" s="121">
        <f t="shared" si="10"/>
        <v>4.7867999999999995</v>
      </c>
      <c r="G54" s="121">
        <f t="shared" si="22"/>
        <v>0</v>
      </c>
      <c r="H54" s="121">
        <f t="shared" si="23"/>
        <v>0</v>
      </c>
      <c r="I54" s="121"/>
      <c r="J54" s="121"/>
      <c r="K54" s="121"/>
      <c r="L54" s="121"/>
      <c r="M54" s="121"/>
      <c r="N54" s="121"/>
      <c r="O54" s="121">
        <v>0</v>
      </c>
      <c r="P54" s="121"/>
      <c r="Q54" s="121">
        <f t="shared" si="19"/>
        <v>4.7867999999999995</v>
      </c>
      <c r="R54" s="121">
        <f t="shared" si="20"/>
        <v>0</v>
      </c>
      <c r="S54" s="121"/>
      <c r="T54" s="127"/>
    </row>
    <row r="55" spans="1:20" s="10" customFormat="1" ht="24" customHeight="1" x14ac:dyDescent="0.2">
      <c r="A55" s="125" t="s">
        <v>1015</v>
      </c>
      <c r="B55" s="92" t="s">
        <v>1016</v>
      </c>
      <c r="C55" s="93" t="s">
        <v>1004</v>
      </c>
      <c r="D55" s="121">
        <v>1.9904999999999999</v>
      </c>
      <c r="E55" s="121">
        <v>0</v>
      </c>
      <c r="F55" s="121">
        <f t="shared" si="10"/>
        <v>1.9904999999999999</v>
      </c>
      <c r="G55" s="121">
        <f t="shared" si="22"/>
        <v>0</v>
      </c>
      <c r="H55" s="121">
        <f t="shared" si="23"/>
        <v>0</v>
      </c>
      <c r="I55" s="121"/>
      <c r="J55" s="121"/>
      <c r="K55" s="121"/>
      <c r="L55" s="121"/>
      <c r="M55" s="121"/>
      <c r="N55" s="121"/>
      <c r="O55" s="121">
        <v>0</v>
      </c>
      <c r="P55" s="121"/>
      <c r="Q55" s="121">
        <f t="shared" si="19"/>
        <v>1.9904999999999999</v>
      </c>
      <c r="R55" s="121">
        <f t="shared" si="20"/>
        <v>0</v>
      </c>
      <c r="S55" s="121"/>
      <c r="T55" s="127"/>
    </row>
    <row r="56" spans="1:20" s="10" customFormat="1" ht="24" customHeight="1" x14ac:dyDescent="0.2">
      <c r="A56" s="125" t="s">
        <v>1017</v>
      </c>
      <c r="B56" s="92" t="s">
        <v>1018</v>
      </c>
      <c r="C56" s="93" t="s">
        <v>958</v>
      </c>
      <c r="D56" s="120">
        <f>D57</f>
        <v>18.429599999999997</v>
      </c>
      <c r="E56" s="120">
        <f>E57</f>
        <v>4.6576976400000003</v>
      </c>
      <c r="F56" s="120">
        <f t="shared" si="10"/>
        <v>13.771902359999997</v>
      </c>
      <c r="G56" s="120">
        <f>I56+K56+M56+O56</f>
        <v>6.9275999999999991</v>
      </c>
      <c r="H56" s="120">
        <f t="shared" si="23"/>
        <v>3.6296696160000002</v>
      </c>
      <c r="I56" s="120">
        <f t="shared" ref="I56:P56" si="47">I57</f>
        <v>0</v>
      </c>
      <c r="J56" s="120">
        <f t="shared" si="47"/>
        <v>3.183229656</v>
      </c>
      <c r="K56" s="120">
        <f t="shared" si="47"/>
        <v>0</v>
      </c>
      <c r="L56" s="120">
        <f t="shared" si="47"/>
        <v>0.44643996000000002</v>
      </c>
      <c r="M56" s="120">
        <f t="shared" si="47"/>
        <v>6.9275999999999991</v>
      </c>
      <c r="N56" s="120">
        <f t="shared" si="47"/>
        <v>0</v>
      </c>
      <c r="O56" s="120">
        <f t="shared" si="47"/>
        <v>0</v>
      </c>
      <c r="P56" s="120">
        <f t="shared" si="47"/>
        <v>0</v>
      </c>
      <c r="Q56" s="120">
        <f t="shared" si="19"/>
        <v>10.142232743999998</v>
      </c>
      <c r="R56" s="120">
        <f t="shared" si="20"/>
        <v>-3.2979303839999989</v>
      </c>
      <c r="S56" s="120">
        <f t="shared" si="21"/>
        <v>-47.605669842369643</v>
      </c>
      <c r="T56" s="127"/>
    </row>
    <row r="57" spans="1:20" s="10" customFormat="1" ht="24" customHeight="1" x14ac:dyDescent="0.2">
      <c r="A57" s="125" t="s">
        <v>1019</v>
      </c>
      <c r="B57" s="92" t="s">
        <v>922</v>
      </c>
      <c r="C57" s="93" t="s">
        <v>958</v>
      </c>
      <c r="D57" s="121">
        <v>18.429599999999997</v>
      </c>
      <c r="E57" s="121">
        <v>4.6576976400000003</v>
      </c>
      <c r="F57" s="121">
        <f t="shared" si="10"/>
        <v>13.771902359999997</v>
      </c>
      <c r="G57" s="121">
        <f t="shared" si="22"/>
        <v>6.9275999999999991</v>
      </c>
      <c r="H57" s="121">
        <f t="shared" si="23"/>
        <v>3.6296696160000002</v>
      </c>
      <c r="I57" s="121">
        <v>0</v>
      </c>
      <c r="J57" s="121">
        <v>3.183229656</v>
      </c>
      <c r="K57" s="121"/>
      <c r="L57" s="121">
        <v>0.44643996000000002</v>
      </c>
      <c r="M57" s="121">
        <v>6.9275999999999991</v>
      </c>
      <c r="N57" s="121"/>
      <c r="O57" s="121">
        <v>0</v>
      </c>
      <c r="P57" s="121"/>
      <c r="Q57" s="121">
        <f t="shared" si="19"/>
        <v>10.142232743999998</v>
      </c>
      <c r="R57" s="121">
        <f t="shared" si="20"/>
        <v>-3.2979303839999989</v>
      </c>
      <c r="S57" s="121">
        <f t="shared" si="21"/>
        <v>-47.605669842369643</v>
      </c>
      <c r="T57" s="127"/>
    </row>
    <row r="58" spans="1:20" s="10" customFormat="1" ht="24" customHeight="1" x14ac:dyDescent="0.2">
      <c r="A58" s="125" t="s">
        <v>1020</v>
      </c>
      <c r="B58" s="92" t="s">
        <v>1021</v>
      </c>
      <c r="C58" s="93" t="s">
        <v>978</v>
      </c>
      <c r="D58" s="120">
        <f>D59</f>
        <v>8.7556440000000002</v>
      </c>
      <c r="E58" s="120">
        <f t="shared" ref="E58:F58" si="48">E59</f>
        <v>0</v>
      </c>
      <c r="F58" s="120">
        <f t="shared" si="48"/>
        <v>8.7556440000000002</v>
      </c>
      <c r="G58" s="120">
        <f t="shared" si="22"/>
        <v>6.3028439999999994</v>
      </c>
      <c r="H58" s="120">
        <f t="shared" si="23"/>
        <v>0</v>
      </c>
      <c r="I58" s="120">
        <f t="shared" ref="I58:P58" si="49">I59</f>
        <v>0</v>
      </c>
      <c r="J58" s="120">
        <f t="shared" si="49"/>
        <v>0</v>
      </c>
      <c r="K58" s="120">
        <f t="shared" si="49"/>
        <v>0</v>
      </c>
      <c r="L58" s="120">
        <f t="shared" si="49"/>
        <v>0</v>
      </c>
      <c r="M58" s="120">
        <f t="shared" si="49"/>
        <v>4.3847999999999994</v>
      </c>
      <c r="N58" s="120">
        <f t="shared" si="49"/>
        <v>0</v>
      </c>
      <c r="O58" s="120">
        <f t="shared" si="49"/>
        <v>1.9180440000000001</v>
      </c>
      <c r="P58" s="120">
        <f t="shared" si="49"/>
        <v>0</v>
      </c>
      <c r="Q58" s="120">
        <f t="shared" si="19"/>
        <v>8.7556440000000002</v>
      </c>
      <c r="R58" s="120">
        <f t="shared" si="20"/>
        <v>-6.3028439999999994</v>
      </c>
      <c r="S58" s="120">
        <f t="shared" si="21"/>
        <v>-100</v>
      </c>
      <c r="T58" s="127"/>
    </row>
    <row r="59" spans="1:20" s="10" customFormat="1" ht="24" customHeight="1" x14ac:dyDescent="0.2">
      <c r="A59" s="125" t="s">
        <v>1022</v>
      </c>
      <c r="B59" s="92" t="s">
        <v>1023</v>
      </c>
      <c r="C59" s="93" t="s">
        <v>978</v>
      </c>
      <c r="D59" s="120">
        <f>SUM(D60:D62)</f>
        <v>8.7556440000000002</v>
      </c>
      <c r="E59" s="120">
        <f t="shared" ref="E59" si="50">SUM(E60:E62)</f>
        <v>0</v>
      </c>
      <c r="F59" s="120">
        <f t="shared" si="10"/>
        <v>8.7556440000000002</v>
      </c>
      <c r="G59" s="120">
        <f t="shared" si="22"/>
        <v>6.3028439999999994</v>
      </c>
      <c r="H59" s="120">
        <f t="shared" si="23"/>
        <v>0</v>
      </c>
      <c r="I59" s="120">
        <f t="shared" ref="I59:N59" si="51">SUM(I60:I62)</f>
        <v>0</v>
      </c>
      <c r="J59" s="120">
        <f t="shared" si="51"/>
        <v>0</v>
      </c>
      <c r="K59" s="120">
        <f t="shared" si="51"/>
        <v>0</v>
      </c>
      <c r="L59" s="120">
        <f t="shared" si="51"/>
        <v>0</v>
      </c>
      <c r="M59" s="120">
        <f t="shared" si="51"/>
        <v>4.3847999999999994</v>
      </c>
      <c r="N59" s="120">
        <f t="shared" si="51"/>
        <v>0</v>
      </c>
      <c r="O59" s="120">
        <f t="shared" ref="O59:P59" si="52">SUM(O60:O62)</f>
        <v>1.9180440000000001</v>
      </c>
      <c r="P59" s="120">
        <f t="shared" si="52"/>
        <v>0</v>
      </c>
      <c r="Q59" s="120">
        <f t="shared" si="19"/>
        <v>8.7556440000000002</v>
      </c>
      <c r="R59" s="120">
        <f t="shared" si="20"/>
        <v>-6.3028439999999994</v>
      </c>
      <c r="S59" s="120">
        <f t="shared" si="21"/>
        <v>-100</v>
      </c>
      <c r="T59" s="127"/>
    </row>
    <row r="60" spans="1:20" s="10" customFormat="1" ht="24" customHeight="1" x14ac:dyDescent="0.2">
      <c r="A60" s="125" t="s">
        <v>1024</v>
      </c>
      <c r="B60" s="92" t="s">
        <v>951</v>
      </c>
      <c r="C60" s="93" t="s">
        <v>950</v>
      </c>
      <c r="D60" s="121">
        <v>4.3847999999999994</v>
      </c>
      <c r="E60" s="121">
        <v>0</v>
      </c>
      <c r="F60" s="121">
        <f t="shared" si="10"/>
        <v>4.3847999999999994</v>
      </c>
      <c r="G60" s="121">
        <f t="shared" si="22"/>
        <v>4.3847999999999994</v>
      </c>
      <c r="H60" s="121">
        <f t="shared" si="23"/>
        <v>0</v>
      </c>
      <c r="I60" s="121"/>
      <c r="J60" s="121"/>
      <c r="K60" s="121"/>
      <c r="L60" s="121"/>
      <c r="M60" s="121">
        <v>4.3847999999999994</v>
      </c>
      <c r="N60" s="121"/>
      <c r="O60" s="121">
        <v>0</v>
      </c>
      <c r="P60" s="121"/>
      <c r="Q60" s="121">
        <f t="shared" si="19"/>
        <v>4.3847999999999994</v>
      </c>
      <c r="R60" s="121">
        <f t="shared" si="20"/>
        <v>-4.3847999999999994</v>
      </c>
      <c r="S60" s="121">
        <f t="shared" si="21"/>
        <v>-100</v>
      </c>
      <c r="T60" s="127"/>
    </row>
    <row r="61" spans="1:20" s="10" customFormat="1" ht="24" customHeight="1" x14ac:dyDescent="0.2">
      <c r="A61" s="125" t="s">
        <v>1025</v>
      </c>
      <c r="B61" s="92" t="s">
        <v>952</v>
      </c>
      <c r="C61" s="93" t="s">
        <v>950</v>
      </c>
      <c r="D61" s="121">
        <v>1.9180440000000001</v>
      </c>
      <c r="E61" s="121">
        <v>0</v>
      </c>
      <c r="F61" s="121">
        <f t="shared" si="10"/>
        <v>1.9180440000000001</v>
      </c>
      <c r="G61" s="121">
        <f t="shared" si="22"/>
        <v>1.9180440000000001</v>
      </c>
      <c r="H61" s="121">
        <f t="shared" si="23"/>
        <v>0</v>
      </c>
      <c r="I61" s="121"/>
      <c r="J61" s="121"/>
      <c r="K61" s="121"/>
      <c r="L61" s="121"/>
      <c r="M61" s="121"/>
      <c r="N61" s="121"/>
      <c r="O61" s="121">
        <v>1.9180440000000001</v>
      </c>
      <c r="P61" s="121"/>
      <c r="Q61" s="121">
        <f t="shared" si="19"/>
        <v>1.9180440000000001</v>
      </c>
      <c r="R61" s="121">
        <f t="shared" si="20"/>
        <v>-1.9180440000000001</v>
      </c>
      <c r="S61" s="121">
        <f t="shared" si="21"/>
        <v>-100</v>
      </c>
      <c r="T61" s="127"/>
    </row>
    <row r="62" spans="1:20" s="10" customFormat="1" ht="24" customHeight="1" x14ac:dyDescent="0.2">
      <c r="A62" s="125" t="s">
        <v>1026</v>
      </c>
      <c r="B62" s="92" t="s">
        <v>1027</v>
      </c>
      <c r="C62" s="93" t="s">
        <v>1004</v>
      </c>
      <c r="D62" s="121">
        <v>2.4527999999999999</v>
      </c>
      <c r="E62" s="121">
        <v>0</v>
      </c>
      <c r="F62" s="121">
        <f t="shared" si="10"/>
        <v>2.4527999999999999</v>
      </c>
      <c r="G62" s="121">
        <f t="shared" si="22"/>
        <v>0</v>
      </c>
      <c r="H62" s="121">
        <f t="shared" si="23"/>
        <v>0</v>
      </c>
      <c r="I62" s="121"/>
      <c r="J62" s="121"/>
      <c r="K62" s="121"/>
      <c r="L62" s="121"/>
      <c r="M62" s="121"/>
      <c r="N62" s="121"/>
      <c r="O62" s="121">
        <v>0</v>
      </c>
      <c r="P62" s="121"/>
      <c r="Q62" s="121">
        <f t="shared" si="19"/>
        <v>2.4527999999999999</v>
      </c>
      <c r="R62" s="121">
        <f t="shared" si="20"/>
        <v>0</v>
      </c>
      <c r="S62" s="121"/>
      <c r="T62" s="127"/>
    </row>
    <row r="63" spans="1:20" s="10" customFormat="1" ht="24" customHeight="1" x14ac:dyDescent="0.2">
      <c r="A63" s="125" t="s">
        <v>1028</v>
      </c>
      <c r="B63" s="92" t="s">
        <v>1029</v>
      </c>
      <c r="C63" s="93" t="s">
        <v>958</v>
      </c>
      <c r="D63" s="124" t="s">
        <v>913</v>
      </c>
      <c r="E63" s="124" t="s">
        <v>913</v>
      </c>
      <c r="F63" s="124" t="s">
        <v>913</v>
      </c>
      <c r="G63" s="124">
        <f t="shared" si="22"/>
        <v>0</v>
      </c>
      <c r="H63" s="124">
        <f t="shared" si="23"/>
        <v>0</v>
      </c>
      <c r="I63" s="124"/>
      <c r="J63" s="124"/>
      <c r="K63" s="124"/>
      <c r="L63" s="124"/>
      <c r="M63" s="124"/>
      <c r="N63" s="124"/>
      <c r="O63" s="124">
        <v>0</v>
      </c>
      <c r="P63" s="124"/>
      <c r="Q63" s="124" t="s">
        <v>913</v>
      </c>
      <c r="R63" s="124">
        <f t="shared" si="20"/>
        <v>0</v>
      </c>
      <c r="S63" s="124"/>
      <c r="T63" s="127"/>
    </row>
    <row r="64" spans="1:20" s="10" customFormat="1" ht="24" customHeight="1" x14ac:dyDescent="0.2">
      <c r="A64" s="125" t="s">
        <v>1030</v>
      </c>
      <c r="B64" s="92" t="s">
        <v>1031</v>
      </c>
      <c r="C64" s="93" t="s">
        <v>958</v>
      </c>
      <c r="D64" s="120">
        <f t="shared" ref="D64:E64" si="53">D65</f>
        <v>58.409099999999995</v>
      </c>
      <c r="E64" s="120">
        <f t="shared" si="53"/>
        <v>18.265497096000001</v>
      </c>
      <c r="F64" s="120">
        <f t="shared" si="10"/>
        <v>40.143602903999991</v>
      </c>
      <c r="G64" s="120">
        <f t="shared" si="22"/>
        <v>17.978676</v>
      </c>
      <c r="H64" s="120">
        <f t="shared" si="23"/>
        <v>6.5857139399999998</v>
      </c>
      <c r="I64" s="120">
        <f t="shared" ref="I64:P64" si="54">I65</f>
        <v>0</v>
      </c>
      <c r="J64" s="120">
        <f t="shared" si="54"/>
        <v>0.69331298399999997</v>
      </c>
      <c r="K64" s="120">
        <f t="shared" si="54"/>
        <v>5.9928920000000003</v>
      </c>
      <c r="L64" s="120">
        <f t="shared" si="54"/>
        <v>2.063988948</v>
      </c>
      <c r="M64" s="120">
        <f t="shared" si="54"/>
        <v>5.9928920000000003</v>
      </c>
      <c r="N64" s="120">
        <f t="shared" si="54"/>
        <v>3.8284120079999999</v>
      </c>
      <c r="O64" s="120">
        <f t="shared" ref="O64" si="55">O65</f>
        <v>5.9928920000000003</v>
      </c>
      <c r="P64" s="120">
        <f t="shared" si="54"/>
        <v>0</v>
      </c>
      <c r="Q64" s="120">
        <f t="shared" si="19"/>
        <v>33.557888963999993</v>
      </c>
      <c r="R64" s="120">
        <f t="shared" si="20"/>
        <v>-11.39296206</v>
      </c>
      <c r="S64" s="120">
        <f t="shared" si="21"/>
        <v>-63.369305170191623</v>
      </c>
      <c r="T64" s="127"/>
    </row>
    <row r="65" spans="1:20" s="10" customFormat="1" ht="24" customHeight="1" x14ac:dyDescent="0.2">
      <c r="A65" s="125" t="s">
        <v>1032</v>
      </c>
      <c r="B65" s="92" t="s">
        <v>1033</v>
      </c>
      <c r="C65" s="93" t="s">
        <v>958</v>
      </c>
      <c r="D65" s="123">
        <v>58.409099999999995</v>
      </c>
      <c r="E65" s="123">
        <v>18.265497096000001</v>
      </c>
      <c r="F65" s="123">
        <f t="shared" si="10"/>
        <v>40.143602903999991</v>
      </c>
      <c r="G65" s="123">
        <f t="shared" si="22"/>
        <v>17.978676</v>
      </c>
      <c r="H65" s="123">
        <f t="shared" si="23"/>
        <v>6.5857139399999998</v>
      </c>
      <c r="I65" s="123"/>
      <c r="J65" s="123">
        <v>0.69331298399999997</v>
      </c>
      <c r="K65" s="123">
        <f>O65</f>
        <v>5.9928920000000003</v>
      </c>
      <c r="L65" s="123">
        <v>2.063988948</v>
      </c>
      <c r="M65" s="123">
        <f>O65</f>
        <v>5.9928920000000003</v>
      </c>
      <c r="N65" s="123">
        <v>3.8284120079999999</v>
      </c>
      <c r="O65" s="123">
        <f>17.978676/3</f>
        <v>5.9928920000000003</v>
      </c>
      <c r="P65" s="123"/>
      <c r="Q65" s="123">
        <f t="shared" si="19"/>
        <v>33.557888963999993</v>
      </c>
      <c r="R65" s="123">
        <f t="shared" si="20"/>
        <v>-11.39296206</v>
      </c>
      <c r="S65" s="123">
        <f t="shared" si="21"/>
        <v>-63.369305170191623</v>
      </c>
      <c r="T65" s="127"/>
    </row>
    <row r="66" spans="1:20" s="10" customFormat="1" ht="24" customHeight="1" x14ac:dyDescent="0.2">
      <c r="A66" s="125" t="s">
        <v>911</v>
      </c>
      <c r="B66" s="92" t="s">
        <v>1034</v>
      </c>
      <c r="C66" s="93" t="s">
        <v>978</v>
      </c>
      <c r="D66" s="120">
        <f>SUM(D67:D72)</f>
        <v>16.108799999999999</v>
      </c>
      <c r="E66" s="120">
        <f t="shared" ref="E66" si="56">SUM(E67:E72)</f>
        <v>0</v>
      </c>
      <c r="F66" s="120">
        <f t="shared" si="10"/>
        <v>16.108799999999999</v>
      </c>
      <c r="G66" s="120">
        <f t="shared" si="22"/>
        <v>11.1144</v>
      </c>
      <c r="H66" s="120">
        <f t="shared" si="23"/>
        <v>0</v>
      </c>
      <c r="I66" s="120">
        <f t="shared" ref="I66:O66" si="57">SUM(I67:I72)</f>
        <v>0</v>
      </c>
      <c r="J66" s="120">
        <f t="shared" si="57"/>
        <v>0</v>
      </c>
      <c r="K66" s="120">
        <f t="shared" si="57"/>
        <v>0</v>
      </c>
      <c r="L66" s="120">
        <f t="shared" si="57"/>
        <v>0</v>
      </c>
      <c r="M66" s="120">
        <f t="shared" si="57"/>
        <v>11.1144</v>
      </c>
      <c r="N66" s="120">
        <f t="shared" si="57"/>
        <v>0</v>
      </c>
      <c r="O66" s="120">
        <f t="shared" si="57"/>
        <v>0</v>
      </c>
      <c r="P66" s="120">
        <f>SUM(P67:P72)</f>
        <v>0</v>
      </c>
      <c r="Q66" s="120">
        <f t="shared" si="19"/>
        <v>16.108799999999999</v>
      </c>
      <c r="R66" s="120">
        <f t="shared" si="20"/>
        <v>-11.1144</v>
      </c>
      <c r="S66" s="120">
        <f t="shared" si="21"/>
        <v>-100</v>
      </c>
      <c r="T66" s="127"/>
    </row>
    <row r="67" spans="1:20" s="10" customFormat="1" ht="24" customHeight="1" x14ac:dyDescent="0.2">
      <c r="A67" s="125" t="s">
        <v>1035</v>
      </c>
      <c r="B67" s="92" t="s">
        <v>953</v>
      </c>
      <c r="C67" s="93" t="s">
        <v>950</v>
      </c>
      <c r="D67" s="123">
        <f>3.066*1.2</f>
        <v>3.6791999999999998</v>
      </c>
      <c r="E67" s="123">
        <v>0</v>
      </c>
      <c r="F67" s="123">
        <f t="shared" si="10"/>
        <v>3.6791999999999998</v>
      </c>
      <c r="G67" s="123">
        <f t="shared" si="22"/>
        <v>3.6791999999999998</v>
      </c>
      <c r="H67" s="123">
        <f t="shared" si="23"/>
        <v>0</v>
      </c>
      <c r="I67" s="123"/>
      <c r="J67" s="123"/>
      <c r="K67" s="123"/>
      <c r="L67" s="123"/>
      <c r="M67" s="123">
        <v>3.6791999999999998</v>
      </c>
      <c r="N67" s="123"/>
      <c r="O67" s="123">
        <v>0</v>
      </c>
      <c r="P67" s="123"/>
      <c r="Q67" s="123">
        <f t="shared" si="19"/>
        <v>3.6791999999999998</v>
      </c>
      <c r="R67" s="123">
        <f t="shared" si="20"/>
        <v>-3.6791999999999998</v>
      </c>
      <c r="S67" s="123">
        <f t="shared" si="21"/>
        <v>-100</v>
      </c>
      <c r="T67" s="127"/>
    </row>
    <row r="68" spans="1:20" s="10" customFormat="1" ht="24" customHeight="1" x14ac:dyDescent="0.2">
      <c r="A68" s="125" t="s">
        <v>1036</v>
      </c>
      <c r="B68" s="92" t="s">
        <v>954</v>
      </c>
      <c r="C68" s="93" t="s">
        <v>950</v>
      </c>
      <c r="D68" s="123">
        <f>3.665*1.2</f>
        <v>4.3979999999999997</v>
      </c>
      <c r="E68" s="123">
        <v>0</v>
      </c>
      <c r="F68" s="123">
        <f t="shared" si="10"/>
        <v>4.3979999999999997</v>
      </c>
      <c r="G68" s="123">
        <f t="shared" si="22"/>
        <v>4.3979999999999997</v>
      </c>
      <c r="H68" s="123">
        <f t="shared" si="23"/>
        <v>0</v>
      </c>
      <c r="I68" s="123"/>
      <c r="J68" s="123"/>
      <c r="K68" s="123"/>
      <c r="L68" s="123"/>
      <c r="M68" s="123">
        <v>4.3979999999999997</v>
      </c>
      <c r="N68" s="123"/>
      <c r="O68" s="123">
        <v>0</v>
      </c>
      <c r="P68" s="123"/>
      <c r="Q68" s="123">
        <f t="shared" si="19"/>
        <v>4.3979999999999997</v>
      </c>
      <c r="R68" s="123">
        <f t="shared" si="20"/>
        <v>-4.3979999999999997</v>
      </c>
      <c r="S68" s="123">
        <f t="shared" si="21"/>
        <v>-100</v>
      </c>
      <c r="T68" s="127"/>
    </row>
    <row r="69" spans="1:20" s="10" customFormat="1" ht="24" customHeight="1" x14ac:dyDescent="0.2">
      <c r="A69" s="125" t="s">
        <v>1037</v>
      </c>
      <c r="B69" s="92" t="s">
        <v>955</v>
      </c>
      <c r="C69" s="93" t="s">
        <v>950</v>
      </c>
      <c r="D69" s="123">
        <f>2.322*1.2</f>
        <v>2.7864</v>
      </c>
      <c r="E69" s="123">
        <v>0</v>
      </c>
      <c r="F69" s="123">
        <f t="shared" si="10"/>
        <v>2.7864</v>
      </c>
      <c r="G69" s="123">
        <f t="shared" si="22"/>
        <v>2.7864</v>
      </c>
      <c r="H69" s="123">
        <f t="shared" si="23"/>
        <v>0</v>
      </c>
      <c r="I69" s="123"/>
      <c r="J69" s="123"/>
      <c r="K69" s="123"/>
      <c r="L69" s="123"/>
      <c r="M69" s="123">
        <v>2.7864</v>
      </c>
      <c r="N69" s="123"/>
      <c r="O69" s="123">
        <v>0</v>
      </c>
      <c r="P69" s="123"/>
      <c r="Q69" s="123">
        <f t="shared" si="19"/>
        <v>2.7864</v>
      </c>
      <c r="R69" s="123">
        <f t="shared" si="20"/>
        <v>-2.7864</v>
      </c>
      <c r="S69" s="123">
        <f t="shared" si="21"/>
        <v>-100</v>
      </c>
      <c r="T69" s="127"/>
    </row>
    <row r="70" spans="1:20" s="10" customFormat="1" ht="24" customHeight="1" x14ac:dyDescent="0.2">
      <c r="A70" s="125" t="s">
        <v>1038</v>
      </c>
      <c r="B70" s="92" t="s">
        <v>956</v>
      </c>
      <c r="C70" s="93" t="s">
        <v>950</v>
      </c>
      <c r="D70" s="123">
        <f>0.209*1.2</f>
        <v>0.25079999999999997</v>
      </c>
      <c r="E70" s="123">
        <v>0</v>
      </c>
      <c r="F70" s="123">
        <f t="shared" si="10"/>
        <v>0.25079999999999997</v>
      </c>
      <c r="G70" s="123">
        <f t="shared" si="22"/>
        <v>0.25079999999999997</v>
      </c>
      <c r="H70" s="123">
        <f t="shared" si="23"/>
        <v>0</v>
      </c>
      <c r="I70" s="123"/>
      <c r="J70" s="123"/>
      <c r="K70" s="123"/>
      <c r="L70" s="123"/>
      <c r="M70" s="123">
        <v>0.25079999999999997</v>
      </c>
      <c r="N70" s="123"/>
      <c r="O70" s="123">
        <v>0</v>
      </c>
      <c r="P70" s="123"/>
      <c r="Q70" s="123">
        <f t="shared" si="19"/>
        <v>0.25079999999999997</v>
      </c>
      <c r="R70" s="123">
        <f t="shared" si="20"/>
        <v>-0.25079999999999997</v>
      </c>
      <c r="S70" s="123">
        <f t="shared" si="21"/>
        <v>-100</v>
      </c>
      <c r="T70" s="127"/>
    </row>
    <row r="71" spans="1:20" s="10" customFormat="1" ht="24" customHeight="1" x14ac:dyDescent="0.2">
      <c r="A71" s="125" t="s">
        <v>1039</v>
      </c>
      <c r="B71" s="92" t="s">
        <v>1040</v>
      </c>
      <c r="C71" s="93" t="s">
        <v>1004</v>
      </c>
      <c r="D71" s="123">
        <f>2.012*1.2</f>
        <v>2.4144000000000001</v>
      </c>
      <c r="E71" s="123">
        <v>0</v>
      </c>
      <c r="F71" s="123">
        <f t="shared" si="10"/>
        <v>2.4144000000000001</v>
      </c>
      <c r="G71" s="123">
        <f t="shared" si="22"/>
        <v>0</v>
      </c>
      <c r="H71" s="123">
        <f t="shared" si="23"/>
        <v>0</v>
      </c>
      <c r="I71" s="123"/>
      <c r="J71" s="123"/>
      <c r="K71" s="123"/>
      <c r="L71" s="123"/>
      <c r="M71" s="123"/>
      <c r="N71" s="123"/>
      <c r="O71" s="123">
        <v>0</v>
      </c>
      <c r="P71" s="123"/>
      <c r="Q71" s="123">
        <f t="shared" si="19"/>
        <v>2.4144000000000001</v>
      </c>
      <c r="R71" s="123">
        <f t="shared" si="20"/>
        <v>0</v>
      </c>
      <c r="S71" s="123"/>
      <c r="T71" s="127"/>
    </row>
    <row r="72" spans="1:20" s="10" customFormat="1" ht="24" customHeight="1" x14ac:dyDescent="0.2">
      <c r="A72" s="126" t="s">
        <v>1041</v>
      </c>
      <c r="B72" s="92" t="s">
        <v>1042</v>
      </c>
      <c r="C72" s="93" t="s">
        <v>1004</v>
      </c>
      <c r="D72" s="123">
        <f>2.15*1.2</f>
        <v>2.5799999999999996</v>
      </c>
      <c r="E72" s="123">
        <v>0</v>
      </c>
      <c r="F72" s="123">
        <f t="shared" si="10"/>
        <v>2.5799999999999996</v>
      </c>
      <c r="G72" s="123">
        <f t="shared" si="22"/>
        <v>0</v>
      </c>
      <c r="H72" s="123">
        <f t="shared" si="23"/>
        <v>0</v>
      </c>
      <c r="I72" s="123"/>
      <c r="J72" s="123"/>
      <c r="K72" s="123"/>
      <c r="L72" s="123"/>
      <c r="M72" s="123"/>
      <c r="N72" s="123"/>
      <c r="O72" s="123">
        <v>0</v>
      </c>
      <c r="P72" s="123"/>
      <c r="Q72" s="123">
        <f t="shared" si="19"/>
        <v>2.5799999999999996</v>
      </c>
      <c r="R72" s="123">
        <f t="shared" si="20"/>
        <v>0</v>
      </c>
      <c r="S72" s="123"/>
      <c r="T72" s="127"/>
    </row>
    <row r="73" spans="1:20" s="10" customFormat="1" ht="24" customHeight="1" x14ac:dyDescent="0.2">
      <c r="A73" s="126" t="s">
        <v>912</v>
      </c>
      <c r="B73" s="92" t="s">
        <v>969</v>
      </c>
      <c r="C73" s="93" t="s">
        <v>958</v>
      </c>
      <c r="D73" s="120">
        <f>D74+D75</f>
        <v>29.574000000000002</v>
      </c>
      <c r="E73" s="120">
        <f t="shared" ref="E73" si="58">E74+E75</f>
        <v>23.797545979999999</v>
      </c>
      <c r="F73" s="120">
        <f t="shared" si="10"/>
        <v>5.7764540200000027</v>
      </c>
      <c r="G73" s="120">
        <f t="shared" si="22"/>
        <v>10.440000000000001</v>
      </c>
      <c r="H73" s="120">
        <f t="shared" si="23"/>
        <v>10.233499999999999</v>
      </c>
      <c r="I73" s="120">
        <f t="shared" ref="I73:N73" si="59">I74+I75</f>
        <v>0</v>
      </c>
      <c r="J73" s="120">
        <f t="shared" si="59"/>
        <v>0</v>
      </c>
      <c r="K73" s="120">
        <f t="shared" si="59"/>
        <v>10.440000000000001</v>
      </c>
      <c r="L73" s="120">
        <f t="shared" si="59"/>
        <v>10.233499999999999</v>
      </c>
      <c r="M73" s="120">
        <f t="shared" si="59"/>
        <v>0</v>
      </c>
      <c r="N73" s="120">
        <f t="shared" si="59"/>
        <v>0</v>
      </c>
      <c r="O73" s="120">
        <f t="shared" ref="O73:P73" si="60">O74+O75</f>
        <v>0</v>
      </c>
      <c r="P73" s="120">
        <f t="shared" si="60"/>
        <v>0</v>
      </c>
      <c r="Q73" s="120">
        <f t="shared" si="19"/>
        <v>-4.4570459799999966</v>
      </c>
      <c r="R73" s="120">
        <f t="shared" si="20"/>
        <v>-0.2065000000000019</v>
      </c>
      <c r="S73" s="120">
        <f t="shared" si="21"/>
        <v>-1.9779693486590217</v>
      </c>
      <c r="T73" s="127"/>
    </row>
    <row r="74" spans="1:20" s="10" customFormat="1" ht="24" customHeight="1" x14ac:dyDescent="0.2">
      <c r="A74" s="125" t="s">
        <v>1043</v>
      </c>
      <c r="B74" s="92" t="s">
        <v>1044</v>
      </c>
      <c r="C74" s="93"/>
      <c r="D74" s="121">
        <v>0</v>
      </c>
      <c r="E74" s="121">
        <v>0</v>
      </c>
      <c r="F74" s="121">
        <f t="shared" si="10"/>
        <v>0</v>
      </c>
      <c r="G74" s="121">
        <f t="shared" si="22"/>
        <v>0</v>
      </c>
      <c r="H74" s="121">
        <f t="shared" si="23"/>
        <v>0</v>
      </c>
      <c r="I74" s="121"/>
      <c r="J74" s="121"/>
      <c r="K74" s="121"/>
      <c r="L74" s="121"/>
      <c r="M74" s="121"/>
      <c r="N74" s="121"/>
      <c r="O74" s="121"/>
      <c r="P74" s="121"/>
      <c r="Q74" s="121">
        <f t="shared" si="19"/>
        <v>0</v>
      </c>
      <c r="R74" s="121">
        <f t="shared" si="20"/>
        <v>0</v>
      </c>
      <c r="S74" s="121"/>
      <c r="T74" s="127"/>
    </row>
    <row r="75" spans="1:20" s="10" customFormat="1" ht="24" customHeight="1" x14ac:dyDescent="0.2">
      <c r="A75" s="125" t="s">
        <v>1043</v>
      </c>
      <c r="B75" s="92" t="s">
        <v>923</v>
      </c>
      <c r="C75" s="93" t="s">
        <v>958</v>
      </c>
      <c r="D75" s="121">
        <f>SUM(D76:D81)</f>
        <v>29.574000000000002</v>
      </c>
      <c r="E75" s="121">
        <f>SUM(E76:E81)</f>
        <v>23.797545979999999</v>
      </c>
      <c r="F75" s="121">
        <f t="shared" si="10"/>
        <v>5.7764540200000027</v>
      </c>
      <c r="G75" s="121">
        <f t="shared" si="22"/>
        <v>10.440000000000001</v>
      </c>
      <c r="H75" s="121">
        <f t="shared" si="23"/>
        <v>10.233499999999999</v>
      </c>
      <c r="I75" s="121">
        <f t="shared" ref="I75:P75" si="61">SUM(I76:I81)</f>
        <v>0</v>
      </c>
      <c r="J75" s="121">
        <f t="shared" si="61"/>
        <v>0</v>
      </c>
      <c r="K75" s="121">
        <f t="shared" si="61"/>
        <v>10.440000000000001</v>
      </c>
      <c r="L75" s="121">
        <f t="shared" si="61"/>
        <v>10.233499999999999</v>
      </c>
      <c r="M75" s="121">
        <f t="shared" si="61"/>
        <v>0</v>
      </c>
      <c r="N75" s="121">
        <f t="shared" si="61"/>
        <v>0</v>
      </c>
      <c r="O75" s="121">
        <f t="shared" si="61"/>
        <v>0</v>
      </c>
      <c r="P75" s="121">
        <f t="shared" si="61"/>
        <v>0</v>
      </c>
      <c r="Q75" s="121">
        <f t="shared" si="19"/>
        <v>-4.4570459799999966</v>
      </c>
      <c r="R75" s="121">
        <f t="shared" si="20"/>
        <v>-0.2065000000000019</v>
      </c>
      <c r="S75" s="121">
        <f t="shared" si="21"/>
        <v>-1.9779693486590217</v>
      </c>
      <c r="T75" s="127"/>
    </row>
    <row r="76" spans="1:20" s="10" customFormat="1" ht="24" customHeight="1" x14ac:dyDescent="0.2">
      <c r="A76" s="125" t="s">
        <v>1045</v>
      </c>
      <c r="B76" s="92" t="s">
        <v>1046</v>
      </c>
      <c r="C76" s="93" t="s">
        <v>919</v>
      </c>
      <c r="D76" s="123">
        <v>1.944</v>
      </c>
      <c r="E76" s="123">
        <f>23.79754598-E77</f>
        <v>17.404545979999998</v>
      </c>
      <c r="F76" s="123">
        <f t="shared" si="10"/>
        <v>-15.460545979999999</v>
      </c>
      <c r="G76" s="123">
        <f t="shared" si="22"/>
        <v>0</v>
      </c>
      <c r="H76" s="123">
        <f t="shared" si="23"/>
        <v>0</v>
      </c>
      <c r="I76" s="123"/>
      <c r="J76" s="123"/>
      <c r="K76" s="123"/>
      <c r="L76" s="123"/>
      <c r="M76" s="123"/>
      <c r="N76" s="123"/>
      <c r="O76" s="123"/>
      <c r="P76" s="123"/>
      <c r="Q76" s="123">
        <f t="shared" si="19"/>
        <v>-15.460545979999999</v>
      </c>
      <c r="R76" s="123">
        <f t="shared" si="20"/>
        <v>0</v>
      </c>
      <c r="S76" s="123"/>
      <c r="T76" s="127"/>
    </row>
    <row r="77" spans="1:20" s="10" customFormat="1" ht="24" customHeight="1" x14ac:dyDescent="0.2">
      <c r="A77" s="125" t="s">
        <v>1047</v>
      </c>
      <c r="B77" s="97" t="s">
        <v>1048</v>
      </c>
      <c r="C77" s="93" t="s">
        <v>919</v>
      </c>
      <c r="D77" s="123">
        <v>6.39</v>
      </c>
      <c r="E77" s="123">
        <f>5.3275*1.2</f>
        <v>6.3929999999999998</v>
      </c>
      <c r="F77" s="123">
        <f t="shared" si="10"/>
        <v>-3.0000000000001137E-3</v>
      </c>
      <c r="G77" s="123">
        <f t="shared" si="22"/>
        <v>0</v>
      </c>
      <c r="H77" s="123">
        <f t="shared" si="23"/>
        <v>0</v>
      </c>
      <c r="I77" s="123"/>
      <c r="J77" s="123"/>
      <c r="K77" s="123"/>
      <c r="L77" s="123"/>
      <c r="M77" s="123"/>
      <c r="N77" s="123"/>
      <c r="O77" s="123"/>
      <c r="P77" s="123"/>
      <c r="Q77" s="123">
        <f t="shared" si="19"/>
        <v>-3.0000000000001137E-3</v>
      </c>
      <c r="R77" s="123">
        <f t="shared" si="20"/>
        <v>0</v>
      </c>
      <c r="S77" s="123"/>
      <c r="T77" s="127"/>
    </row>
    <row r="78" spans="1:20" s="10" customFormat="1" ht="24" customHeight="1" x14ac:dyDescent="0.2">
      <c r="A78" s="125" t="s">
        <v>1049</v>
      </c>
      <c r="B78" s="92" t="s">
        <v>1050</v>
      </c>
      <c r="C78" s="93" t="s">
        <v>950</v>
      </c>
      <c r="D78" s="123">
        <v>2.4</v>
      </c>
      <c r="E78" s="123">
        <v>0</v>
      </c>
      <c r="F78" s="123">
        <f t="shared" si="10"/>
        <v>2.4</v>
      </c>
      <c r="G78" s="123">
        <f t="shared" si="22"/>
        <v>2.4</v>
      </c>
      <c r="H78" s="123">
        <f t="shared" si="23"/>
        <v>2.2805</v>
      </c>
      <c r="I78" s="123"/>
      <c r="J78" s="123"/>
      <c r="K78" s="123">
        <v>2.4</v>
      </c>
      <c r="L78" s="123">
        <f>1.353+0.9275</f>
        <v>2.2805</v>
      </c>
      <c r="M78" s="123"/>
      <c r="N78" s="123"/>
      <c r="O78" s="123"/>
      <c r="P78" s="123"/>
      <c r="Q78" s="123">
        <f t="shared" si="19"/>
        <v>0.11949999999999994</v>
      </c>
      <c r="R78" s="123">
        <f t="shared" si="20"/>
        <v>-0.11949999999999994</v>
      </c>
      <c r="S78" s="123">
        <f t="shared" si="21"/>
        <v>-4.9791666666666643</v>
      </c>
      <c r="T78" s="127"/>
    </row>
    <row r="79" spans="1:20" s="10" customFormat="1" ht="24" customHeight="1" x14ac:dyDescent="0.2">
      <c r="A79" s="125" t="s">
        <v>1051</v>
      </c>
      <c r="B79" s="97" t="s">
        <v>1060</v>
      </c>
      <c r="C79" s="93" t="s">
        <v>950</v>
      </c>
      <c r="D79" s="123">
        <v>8.0400000000000009</v>
      </c>
      <c r="E79" s="123">
        <v>0</v>
      </c>
      <c r="F79" s="123">
        <f t="shared" si="10"/>
        <v>8.0400000000000009</v>
      </c>
      <c r="G79" s="123">
        <f t="shared" si="22"/>
        <v>8.0400000000000009</v>
      </c>
      <c r="H79" s="123">
        <f t="shared" si="23"/>
        <v>7.9530000000000003</v>
      </c>
      <c r="I79" s="123"/>
      <c r="J79" s="123"/>
      <c r="K79" s="123">
        <v>8.0400000000000009</v>
      </c>
      <c r="L79" s="123">
        <v>7.9530000000000003</v>
      </c>
      <c r="M79" s="123"/>
      <c r="N79" s="123"/>
      <c r="O79" s="123"/>
      <c r="P79" s="123"/>
      <c r="Q79" s="123">
        <f t="shared" si="19"/>
        <v>8.7000000000000632E-2</v>
      </c>
      <c r="R79" s="123">
        <f t="shared" si="20"/>
        <v>-8.7000000000000632E-2</v>
      </c>
      <c r="S79" s="123">
        <f t="shared" si="21"/>
        <v>-1.0820895522388136</v>
      </c>
      <c r="T79" s="127"/>
    </row>
    <row r="80" spans="1:20" s="10" customFormat="1" ht="24" customHeight="1" x14ac:dyDescent="0.2">
      <c r="A80" s="125" t="s">
        <v>1052</v>
      </c>
      <c r="B80" s="97" t="s">
        <v>1050</v>
      </c>
      <c r="C80" s="93" t="s">
        <v>1004</v>
      </c>
      <c r="D80" s="123">
        <v>2.8799999999999981</v>
      </c>
      <c r="E80" s="123">
        <v>0</v>
      </c>
      <c r="F80" s="123">
        <f t="shared" si="10"/>
        <v>2.8799999999999981</v>
      </c>
      <c r="G80" s="123">
        <f t="shared" si="22"/>
        <v>0</v>
      </c>
      <c r="H80" s="123">
        <f t="shared" si="23"/>
        <v>0</v>
      </c>
      <c r="I80" s="123"/>
      <c r="J80" s="123"/>
      <c r="K80" s="123"/>
      <c r="L80" s="123"/>
      <c r="M80" s="123"/>
      <c r="N80" s="123"/>
      <c r="O80" s="123"/>
      <c r="P80" s="123"/>
      <c r="Q80" s="123">
        <f t="shared" si="19"/>
        <v>2.8799999999999981</v>
      </c>
      <c r="R80" s="123">
        <f t="shared" si="20"/>
        <v>0</v>
      </c>
      <c r="S80" s="123"/>
      <c r="T80" s="127"/>
    </row>
    <row r="81" spans="1:20" s="94" customFormat="1" ht="24" customHeight="1" x14ac:dyDescent="0.2">
      <c r="A81" s="125" t="s">
        <v>1053</v>
      </c>
      <c r="B81" s="97" t="s">
        <v>1048</v>
      </c>
      <c r="C81" s="93" t="s">
        <v>1004</v>
      </c>
      <c r="D81" s="123">
        <v>7.9200000000000008</v>
      </c>
      <c r="E81" s="123">
        <v>0</v>
      </c>
      <c r="F81" s="123">
        <f t="shared" si="10"/>
        <v>7.9200000000000008</v>
      </c>
      <c r="G81" s="123">
        <f t="shared" si="22"/>
        <v>0</v>
      </c>
      <c r="H81" s="123">
        <f t="shared" si="23"/>
        <v>0</v>
      </c>
      <c r="I81" s="123"/>
      <c r="J81" s="123"/>
      <c r="K81" s="123"/>
      <c r="L81" s="123"/>
      <c r="M81" s="123"/>
      <c r="N81" s="123"/>
      <c r="O81" s="123"/>
      <c r="P81" s="123"/>
      <c r="Q81" s="123">
        <f t="shared" si="19"/>
        <v>7.9200000000000008</v>
      </c>
      <c r="R81" s="123">
        <f t="shared" si="20"/>
        <v>0</v>
      </c>
      <c r="S81" s="123"/>
      <c r="T81" s="127"/>
    </row>
  </sheetData>
  <autoFilter ref="A17:T81"/>
  <mergeCells count="26"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5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CCFFCC"/>
    <pageSetUpPr fitToPage="1"/>
  </sheetPr>
  <dimension ref="A1:X83"/>
  <sheetViews>
    <sheetView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T16" sqref="T16:U17"/>
    </sheetView>
  </sheetViews>
  <sheetFormatPr defaultRowHeight="15.75" outlineLevelRow="1" x14ac:dyDescent="0.25"/>
  <cols>
    <col min="1" max="1" width="7.7109375" style="1" customWidth="1"/>
    <col min="2" max="2" width="59" style="1" customWidth="1"/>
    <col min="3" max="3" width="12" style="1" customWidth="1"/>
    <col min="4" max="23" width="8.7109375" style="1" customWidth="1"/>
    <col min="24" max="24" width="11.7109375" style="1" customWidth="1"/>
    <col min="25" max="16384" width="9.140625" style="1"/>
  </cols>
  <sheetData>
    <row r="1" spans="1:24" s="7" customFormat="1" ht="11.25" x14ac:dyDescent="0.2">
      <c r="X1" s="8" t="s">
        <v>660</v>
      </c>
    </row>
    <row r="2" spans="1:24" s="7" customFormat="1" ht="24" customHeight="1" outlineLevel="1" x14ac:dyDescent="0.2">
      <c r="P2" s="142"/>
      <c r="Q2" s="142"/>
      <c r="R2" s="142"/>
      <c r="S2" s="142"/>
      <c r="T2" s="142"/>
      <c r="U2" s="142"/>
      <c r="V2" s="390" t="s">
        <v>11</v>
      </c>
      <c r="W2" s="390"/>
      <c r="X2" s="390"/>
    </row>
    <row r="3" spans="1:24" s="10" customFormat="1" ht="12" customHeight="1" outlineLevel="1" x14ac:dyDescent="0.2">
      <c r="A3" s="391" t="s">
        <v>661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391"/>
      <c r="X3" s="391"/>
    </row>
    <row r="4" spans="1:24" s="10" customFormat="1" ht="12" outlineLevel="1" x14ac:dyDescent="0.2">
      <c r="H4" s="11" t="s">
        <v>649</v>
      </c>
      <c r="I4" s="525" t="str">
        <f>'10'!G4</f>
        <v>3</v>
      </c>
      <c r="J4" s="525"/>
      <c r="K4" s="10" t="s">
        <v>650</v>
      </c>
      <c r="L4" s="525" t="str">
        <f>'10'!J4</f>
        <v>2023</v>
      </c>
      <c r="M4" s="525"/>
      <c r="N4" s="10" t="s">
        <v>651</v>
      </c>
    </row>
    <row r="5" spans="1:24" ht="11.25" customHeight="1" outlineLevel="1" x14ac:dyDescent="0.25"/>
    <row r="6" spans="1:24" s="10" customFormat="1" ht="12" outlineLevel="1" x14ac:dyDescent="0.2">
      <c r="H6" s="11" t="s">
        <v>13</v>
      </c>
      <c r="I6" s="526" t="s">
        <v>906</v>
      </c>
      <c r="J6" s="526"/>
      <c r="K6" s="526"/>
      <c r="L6" s="526"/>
      <c r="M6" s="526"/>
      <c r="N6" s="526"/>
      <c r="O6" s="526"/>
      <c r="P6" s="526"/>
      <c r="Q6" s="526"/>
      <c r="R6" s="526"/>
    </row>
    <row r="7" spans="1:24" s="7" customFormat="1" ht="12.75" customHeight="1" outlineLevel="1" x14ac:dyDescent="0.2">
      <c r="I7" s="363" t="s">
        <v>14</v>
      </c>
      <c r="J7" s="363"/>
      <c r="K7" s="363"/>
      <c r="L7" s="363"/>
      <c r="M7" s="363"/>
      <c r="N7" s="363"/>
      <c r="O7" s="363"/>
      <c r="P7" s="363"/>
      <c r="Q7" s="363"/>
      <c r="R7" s="363"/>
    </row>
    <row r="8" spans="1:24" ht="11.25" customHeight="1" outlineLevel="1" x14ac:dyDescent="0.25"/>
    <row r="9" spans="1:24" s="10" customFormat="1" ht="12" outlineLevel="1" x14ac:dyDescent="0.2">
      <c r="K9" s="11" t="s">
        <v>15</v>
      </c>
      <c r="L9" s="525" t="str">
        <f>'10'!J9</f>
        <v>2023</v>
      </c>
      <c r="M9" s="525"/>
      <c r="N9" s="10" t="s">
        <v>16</v>
      </c>
    </row>
    <row r="10" spans="1:24" ht="11.25" customHeight="1" outlineLevel="1" x14ac:dyDescent="0.25"/>
    <row r="11" spans="1:24" s="10" customFormat="1" ht="12.75" outlineLevel="1" x14ac:dyDescent="0.2">
      <c r="J11" s="11" t="s">
        <v>17</v>
      </c>
      <c r="K11" s="361" t="s">
        <v>920</v>
      </c>
      <c r="L11" s="520"/>
      <c r="M11" s="520"/>
      <c r="N11" s="520"/>
      <c r="O11" s="520"/>
      <c r="P11" s="520"/>
      <c r="Q11" s="520"/>
      <c r="R11" s="520"/>
      <c r="S11" s="520"/>
    </row>
    <row r="12" spans="1:24" s="7" customFormat="1" ht="12.75" customHeight="1" outlineLevel="1" x14ac:dyDescent="0.2">
      <c r="K12" s="363" t="s">
        <v>18</v>
      </c>
      <c r="L12" s="363"/>
      <c r="M12" s="363"/>
      <c r="N12" s="363"/>
      <c r="O12" s="363"/>
      <c r="P12" s="363"/>
      <c r="Q12" s="363"/>
      <c r="R12" s="363"/>
      <c r="S12" s="363"/>
    </row>
    <row r="13" spans="1:24" ht="11.25" customHeight="1" x14ac:dyDescent="0.25"/>
    <row r="14" spans="1:24" s="7" customFormat="1" ht="15" customHeight="1" x14ac:dyDescent="0.2">
      <c r="A14" s="384" t="s">
        <v>21</v>
      </c>
      <c r="B14" s="384" t="s">
        <v>22</v>
      </c>
      <c r="C14" s="384" t="s">
        <v>19</v>
      </c>
      <c r="D14" s="388" t="s">
        <v>662</v>
      </c>
      <c r="E14" s="388"/>
      <c r="F14" s="388"/>
      <c r="G14" s="388"/>
      <c r="H14" s="388"/>
      <c r="I14" s="388"/>
      <c r="J14" s="388"/>
      <c r="K14" s="388"/>
      <c r="L14" s="388"/>
      <c r="M14" s="389"/>
      <c r="N14" s="402" t="s">
        <v>654</v>
      </c>
      <c r="O14" s="403"/>
      <c r="P14" s="403"/>
      <c r="Q14" s="403"/>
      <c r="R14" s="403"/>
      <c r="S14" s="403"/>
      <c r="T14" s="403"/>
      <c r="U14" s="403"/>
      <c r="V14" s="403"/>
      <c r="W14" s="404"/>
      <c r="X14" s="384" t="s">
        <v>9</v>
      </c>
    </row>
    <row r="15" spans="1:24" s="7" customFormat="1" ht="15" customHeight="1" x14ac:dyDescent="0.2">
      <c r="A15" s="385"/>
      <c r="B15" s="385"/>
      <c r="C15" s="385"/>
      <c r="D15" s="387" t="s">
        <v>1059</v>
      </c>
      <c r="E15" s="388"/>
      <c r="F15" s="388"/>
      <c r="G15" s="388"/>
      <c r="H15" s="388"/>
      <c r="I15" s="388"/>
      <c r="J15" s="388"/>
      <c r="K15" s="388"/>
      <c r="L15" s="388"/>
      <c r="M15" s="389"/>
      <c r="N15" s="405"/>
      <c r="O15" s="406"/>
      <c r="P15" s="406"/>
      <c r="Q15" s="406"/>
      <c r="R15" s="406"/>
      <c r="S15" s="406"/>
      <c r="T15" s="406"/>
      <c r="U15" s="406"/>
      <c r="V15" s="406"/>
      <c r="W15" s="407"/>
      <c r="X15" s="385"/>
    </row>
    <row r="16" spans="1:24" s="7" customFormat="1" ht="15" customHeight="1" x14ac:dyDescent="0.2">
      <c r="A16" s="385"/>
      <c r="B16" s="385"/>
      <c r="C16" s="385"/>
      <c r="D16" s="387" t="s">
        <v>0</v>
      </c>
      <c r="E16" s="388"/>
      <c r="F16" s="388"/>
      <c r="G16" s="388"/>
      <c r="H16" s="389"/>
      <c r="I16" s="387" t="s">
        <v>5</v>
      </c>
      <c r="J16" s="388"/>
      <c r="K16" s="388"/>
      <c r="L16" s="388"/>
      <c r="M16" s="389"/>
      <c r="N16" s="529" t="s">
        <v>1</v>
      </c>
      <c r="O16" s="529"/>
      <c r="P16" s="529" t="s">
        <v>2</v>
      </c>
      <c r="Q16" s="529"/>
      <c r="R16" s="529" t="s">
        <v>20</v>
      </c>
      <c r="S16" s="529"/>
      <c r="T16" s="529" t="s">
        <v>3</v>
      </c>
      <c r="U16" s="529"/>
      <c r="V16" s="529" t="s">
        <v>663</v>
      </c>
      <c r="W16" s="529"/>
      <c r="X16" s="385"/>
    </row>
    <row r="17" spans="1:24" s="7" customFormat="1" ht="111.75" customHeight="1" x14ac:dyDescent="0.2">
      <c r="A17" s="385"/>
      <c r="B17" s="385"/>
      <c r="C17" s="385"/>
      <c r="D17" s="527" t="s">
        <v>1</v>
      </c>
      <c r="E17" s="527" t="s">
        <v>2</v>
      </c>
      <c r="F17" s="527" t="s">
        <v>20</v>
      </c>
      <c r="G17" s="527" t="s">
        <v>3</v>
      </c>
      <c r="H17" s="527" t="s">
        <v>4</v>
      </c>
      <c r="I17" s="527" t="s">
        <v>6</v>
      </c>
      <c r="J17" s="527" t="s">
        <v>2</v>
      </c>
      <c r="K17" s="527" t="s">
        <v>20</v>
      </c>
      <c r="L17" s="527" t="s">
        <v>3</v>
      </c>
      <c r="M17" s="527" t="s">
        <v>4</v>
      </c>
      <c r="N17" s="529"/>
      <c r="O17" s="529"/>
      <c r="P17" s="529"/>
      <c r="Q17" s="529"/>
      <c r="R17" s="529"/>
      <c r="S17" s="529"/>
      <c r="T17" s="529"/>
      <c r="U17" s="529"/>
      <c r="V17" s="529"/>
      <c r="W17" s="529"/>
      <c r="X17" s="385"/>
    </row>
    <row r="18" spans="1:24" s="7" customFormat="1" ht="40.5" customHeight="1" x14ac:dyDescent="0.2">
      <c r="A18" s="386"/>
      <c r="B18" s="386"/>
      <c r="C18" s="386"/>
      <c r="D18" s="528"/>
      <c r="E18" s="528"/>
      <c r="F18" s="528"/>
      <c r="G18" s="528"/>
      <c r="H18" s="528"/>
      <c r="I18" s="528"/>
      <c r="J18" s="528"/>
      <c r="K18" s="528"/>
      <c r="L18" s="528"/>
      <c r="M18" s="528"/>
      <c r="N18" s="29" t="s">
        <v>7</v>
      </c>
      <c r="O18" s="29" t="s">
        <v>8</v>
      </c>
      <c r="P18" s="29" t="s">
        <v>7</v>
      </c>
      <c r="Q18" s="29" t="s">
        <v>8</v>
      </c>
      <c r="R18" s="29" t="s">
        <v>7</v>
      </c>
      <c r="S18" s="29" t="s">
        <v>8</v>
      </c>
      <c r="T18" s="29" t="s">
        <v>7</v>
      </c>
      <c r="U18" s="29" t="s">
        <v>8</v>
      </c>
      <c r="V18" s="29" t="s">
        <v>7</v>
      </c>
      <c r="W18" s="29" t="s">
        <v>8</v>
      </c>
      <c r="X18" s="386"/>
    </row>
    <row r="19" spans="1:24" s="98" customFormat="1" ht="11.25" x14ac:dyDescent="0.2">
      <c r="A19" s="50">
        <v>1</v>
      </c>
      <c r="B19" s="50">
        <v>2</v>
      </c>
      <c r="C19" s="50">
        <v>3</v>
      </c>
      <c r="D19" s="50">
        <v>4</v>
      </c>
      <c r="E19" s="50">
        <v>5</v>
      </c>
      <c r="F19" s="50">
        <v>6</v>
      </c>
      <c r="G19" s="50">
        <v>7</v>
      </c>
      <c r="H19" s="50">
        <v>8</v>
      </c>
      <c r="I19" s="50">
        <v>9</v>
      </c>
      <c r="J19" s="50">
        <v>10</v>
      </c>
      <c r="K19" s="50">
        <v>11</v>
      </c>
      <c r="L19" s="50">
        <v>12</v>
      </c>
      <c r="M19" s="50">
        <v>13</v>
      </c>
      <c r="N19" s="50">
        <v>14</v>
      </c>
      <c r="O19" s="50">
        <v>15</v>
      </c>
      <c r="P19" s="50">
        <v>16</v>
      </c>
      <c r="Q19" s="50">
        <v>17</v>
      </c>
      <c r="R19" s="50">
        <v>18</v>
      </c>
      <c r="S19" s="50">
        <v>19</v>
      </c>
      <c r="T19" s="50">
        <v>20</v>
      </c>
      <c r="U19" s="50">
        <v>21</v>
      </c>
      <c r="V19" s="50">
        <v>22</v>
      </c>
      <c r="W19" s="50">
        <v>23</v>
      </c>
      <c r="X19" s="50">
        <v>24</v>
      </c>
    </row>
    <row r="20" spans="1:24" s="98" customFormat="1" ht="23.25" customHeight="1" x14ac:dyDescent="0.2">
      <c r="A20" s="128">
        <f>'10'!A18</f>
        <v>0</v>
      </c>
      <c r="B20" s="129" t="str">
        <f>'10'!B18</f>
        <v>ВСЕГО по инвестиционной программе, в том числе:</v>
      </c>
      <c r="C20" s="93" t="str">
        <f>'10'!C18</f>
        <v>M-O</v>
      </c>
      <c r="D20" s="100">
        <f>SUM(D21:D33)</f>
        <v>260.952</v>
      </c>
      <c r="E20" s="100">
        <f t="shared" ref="E20:F20" si="0">SUM(E21:E26)</f>
        <v>0</v>
      </c>
      <c r="F20" s="100">
        <f t="shared" si="0"/>
        <v>0</v>
      </c>
      <c r="G20" s="100">
        <f>SUM(G21:G26)</f>
        <v>119.45880000000001</v>
      </c>
      <c r="H20" s="100">
        <f t="shared" ref="H20:V20" si="1">SUM(H21:H26)</f>
        <v>0</v>
      </c>
      <c r="I20" s="100">
        <f t="shared" si="1"/>
        <v>67.676190316000003</v>
      </c>
      <c r="J20" s="100">
        <f t="shared" si="1"/>
        <v>0</v>
      </c>
      <c r="K20" s="100">
        <f t="shared" si="1"/>
        <v>0</v>
      </c>
      <c r="L20" s="100">
        <f t="shared" si="1"/>
        <v>67.676190316000003</v>
      </c>
      <c r="M20" s="100">
        <f t="shared" si="1"/>
        <v>0</v>
      </c>
      <c r="N20" s="100">
        <f t="shared" si="1"/>
        <v>-51.782609684000022</v>
      </c>
      <c r="O20" s="150">
        <f>IF(D20=0,,N20/D20*100)</f>
        <v>-19.843729760262434</v>
      </c>
      <c r="P20" s="100">
        <f t="shared" si="1"/>
        <v>0</v>
      </c>
      <c r="Q20" s="150">
        <f>IF(E20=0,,P20/E20*100)</f>
        <v>0</v>
      </c>
      <c r="R20" s="100">
        <f t="shared" si="1"/>
        <v>0</v>
      </c>
      <c r="S20" s="150">
        <f>IF(F20=0,,R20/F20*100)</f>
        <v>0</v>
      </c>
      <c r="T20" s="100">
        <f t="shared" si="1"/>
        <v>-51.782609684000022</v>
      </c>
      <c r="U20" s="150">
        <f>IF(G20=0,,T20/G20*100)</f>
        <v>-43.347672740727361</v>
      </c>
      <c r="V20" s="100">
        <f t="shared" si="1"/>
        <v>0</v>
      </c>
      <c r="W20" s="150">
        <f>IF(H20=0,,V20/H20*100)</f>
        <v>0</v>
      </c>
      <c r="X20" s="50"/>
    </row>
    <row r="21" spans="1:24" s="98" customFormat="1" ht="23.25" customHeight="1" x14ac:dyDescent="0.2">
      <c r="A21" s="128" t="str">
        <f>'10'!A19</f>
        <v>0.1</v>
      </c>
      <c r="B21" s="129" t="str">
        <f>'10'!B19</f>
        <v>Технологическое присоединение, всего</v>
      </c>
      <c r="C21" s="93" t="str">
        <f>'10'!C19</f>
        <v>M-O</v>
      </c>
      <c r="D21" s="100">
        <f>E21+F21+G21+H21</f>
        <v>20.1204</v>
      </c>
      <c r="E21" s="100">
        <v>0</v>
      </c>
      <c r="F21" s="100">
        <v>0</v>
      </c>
      <c r="G21" s="100">
        <f>'10'!G19</f>
        <v>20.1204</v>
      </c>
      <c r="H21" s="100">
        <v>0</v>
      </c>
      <c r="I21" s="100">
        <f>J21+K21+L21+M21</f>
        <v>17.491299900000001</v>
      </c>
      <c r="J21" s="100">
        <v>0</v>
      </c>
      <c r="K21" s="100">
        <v>0</v>
      </c>
      <c r="L21" s="100">
        <f>'10'!H19</f>
        <v>17.491299900000001</v>
      </c>
      <c r="M21" s="100">
        <v>0</v>
      </c>
      <c r="N21" s="100">
        <f t="shared" ref="N21" si="2">I21-D21</f>
        <v>-2.6291000999999987</v>
      </c>
      <c r="O21" s="150">
        <f t="shared" ref="O21" si="3">IF(D21=0,,N21/D21*100)</f>
        <v>-13.06683813443072</v>
      </c>
      <c r="P21" s="100">
        <f>J21-E21</f>
        <v>0</v>
      </c>
      <c r="Q21" s="150">
        <f t="shared" ref="Q21" si="4">IF(E21=0,,P21/E21*100)</f>
        <v>0</v>
      </c>
      <c r="R21" s="100">
        <f>K21-F21</f>
        <v>0</v>
      </c>
      <c r="S21" s="150">
        <f t="shared" ref="S21" si="5">IF(F21=0,,R21/F21*100)</f>
        <v>0</v>
      </c>
      <c r="T21" s="100">
        <f>L21-G21</f>
        <v>-2.6291000999999987</v>
      </c>
      <c r="U21" s="150">
        <f t="shared" ref="U21" si="6">IF(G21=0,,T21/G21*100)</f>
        <v>-13.06683813443072</v>
      </c>
      <c r="V21" s="100">
        <f>M21-H21</f>
        <v>0</v>
      </c>
      <c r="W21" s="150">
        <f t="shared" ref="W21" si="7">IF(H21=0,,V21/H21*100)</f>
        <v>0</v>
      </c>
      <c r="X21" s="50"/>
    </row>
    <row r="22" spans="1:24" s="98" customFormat="1" ht="23.25" customHeight="1" x14ac:dyDescent="0.2">
      <c r="A22" s="128" t="str">
        <f>'10'!A20</f>
        <v>0.2</v>
      </c>
      <c r="B22" s="129" t="str">
        <f>'10'!B20</f>
        <v>Реконструкция, модернизация, техническое перевооружение, всего</v>
      </c>
      <c r="C22" s="93" t="str">
        <f>'10'!C20</f>
        <v>M-O</v>
      </c>
      <c r="D22" s="100">
        <f t="shared" ref="D22:D33" si="8">E22+F22+G22+H22</f>
        <v>77.784000000000006</v>
      </c>
      <c r="E22" s="100">
        <v>0</v>
      </c>
      <c r="F22" s="100">
        <v>0</v>
      </c>
      <c r="G22" s="100">
        <f>'10'!G20</f>
        <v>77.784000000000006</v>
      </c>
      <c r="H22" s="100">
        <v>0</v>
      </c>
      <c r="I22" s="100">
        <f t="shared" ref="I22:I83" si="9">J22+K22+L22+M22</f>
        <v>39.951390415999995</v>
      </c>
      <c r="J22" s="100">
        <v>0</v>
      </c>
      <c r="K22" s="100">
        <v>0</v>
      </c>
      <c r="L22" s="100">
        <f>'10'!H20</f>
        <v>39.951390415999995</v>
      </c>
      <c r="M22" s="100">
        <v>0</v>
      </c>
      <c r="N22" s="100">
        <f t="shared" ref="N22:N83" si="10">I22-D22</f>
        <v>-37.832609584000011</v>
      </c>
      <c r="O22" s="150">
        <f t="shared" ref="O22:O83" si="11">IF(D22=0,,N22/D22*100)</f>
        <v>-48.638035565154794</v>
      </c>
      <c r="P22" s="100">
        <f t="shared" ref="P22:P83" si="12">J22-E22</f>
        <v>0</v>
      </c>
      <c r="Q22" s="150">
        <f t="shared" ref="Q22:Q83" si="13">IF(E22=0,,P22/E22*100)</f>
        <v>0</v>
      </c>
      <c r="R22" s="100">
        <f t="shared" ref="R22:R83" si="14">K22-F22</f>
        <v>0</v>
      </c>
      <c r="S22" s="150">
        <f t="shared" ref="S22:S83" si="15">IF(F22=0,,R22/F22*100)</f>
        <v>0</v>
      </c>
      <c r="T22" s="100">
        <f t="shared" ref="T22:T83" si="16">L22-G22</f>
        <v>-37.832609584000011</v>
      </c>
      <c r="U22" s="150">
        <f t="shared" ref="U22:U83" si="17">IF(G22=0,,T22/G22*100)</f>
        <v>-48.638035565154794</v>
      </c>
      <c r="V22" s="100">
        <f t="shared" ref="V22:V83" si="18">M22-H22</f>
        <v>0</v>
      </c>
      <c r="W22" s="150">
        <f t="shared" ref="W22:W83" si="19">IF(H22=0,,V22/H22*100)</f>
        <v>0</v>
      </c>
      <c r="X22" s="96"/>
    </row>
    <row r="23" spans="1:24" s="98" customFormat="1" ht="23.25" customHeight="1" x14ac:dyDescent="0.2">
      <c r="A23" s="128" t="str">
        <f>'10'!A21</f>
        <v>0.3</v>
      </c>
      <c r="B23" s="129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93" t="str">
        <f>'10'!C21</f>
        <v>M-O</v>
      </c>
      <c r="D23" s="100">
        <f t="shared" si="8"/>
        <v>0</v>
      </c>
      <c r="E23" s="100">
        <v>0</v>
      </c>
      <c r="F23" s="100">
        <v>0</v>
      </c>
      <c r="G23" s="100">
        <f>'10'!G21</f>
        <v>0</v>
      </c>
      <c r="H23" s="100">
        <v>0</v>
      </c>
      <c r="I23" s="100">
        <f t="shared" si="9"/>
        <v>0</v>
      </c>
      <c r="J23" s="100">
        <v>0</v>
      </c>
      <c r="K23" s="100">
        <v>0</v>
      </c>
      <c r="L23" s="100">
        <f>'10'!H21</f>
        <v>0</v>
      </c>
      <c r="M23" s="100">
        <v>0</v>
      </c>
      <c r="N23" s="100">
        <f t="shared" si="10"/>
        <v>0</v>
      </c>
      <c r="O23" s="150">
        <f t="shared" si="11"/>
        <v>0</v>
      </c>
      <c r="P23" s="100">
        <f t="shared" si="12"/>
        <v>0</v>
      </c>
      <c r="Q23" s="150">
        <f t="shared" si="13"/>
        <v>0</v>
      </c>
      <c r="R23" s="100">
        <f t="shared" si="14"/>
        <v>0</v>
      </c>
      <c r="S23" s="150">
        <f t="shared" si="15"/>
        <v>0</v>
      </c>
      <c r="T23" s="100">
        <f t="shared" si="16"/>
        <v>0</v>
      </c>
      <c r="U23" s="150">
        <f t="shared" si="17"/>
        <v>0</v>
      </c>
      <c r="V23" s="100">
        <f t="shared" si="18"/>
        <v>0</v>
      </c>
      <c r="W23" s="150">
        <f t="shared" si="19"/>
        <v>0</v>
      </c>
      <c r="X23" s="96"/>
    </row>
    <row r="24" spans="1:24" s="98" customFormat="1" ht="23.25" customHeight="1" x14ac:dyDescent="0.2">
      <c r="A24" s="128" t="str">
        <f>'10'!A22</f>
        <v>0.4</v>
      </c>
      <c r="B24" s="129" t="str">
        <f>'10'!B22</f>
        <v>Прочее новое строительство объектов электросетевого хозяйства, всего</v>
      </c>
      <c r="C24" s="93" t="str">
        <f>'10'!C22</f>
        <v>M-O</v>
      </c>
      <c r="D24" s="100">
        <f t="shared" si="8"/>
        <v>11.1144</v>
      </c>
      <c r="E24" s="100">
        <v>0</v>
      </c>
      <c r="F24" s="100">
        <v>0</v>
      </c>
      <c r="G24" s="100">
        <f>'10'!G22</f>
        <v>11.1144</v>
      </c>
      <c r="H24" s="100">
        <v>0</v>
      </c>
      <c r="I24" s="100">
        <f t="shared" si="9"/>
        <v>0</v>
      </c>
      <c r="J24" s="100">
        <v>0</v>
      </c>
      <c r="K24" s="100">
        <v>0</v>
      </c>
      <c r="L24" s="100">
        <f>'10'!H22</f>
        <v>0</v>
      </c>
      <c r="M24" s="100">
        <v>0</v>
      </c>
      <c r="N24" s="100">
        <f t="shared" si="10"/>
        <v>-11.1144</v>
      </c>
      <c r="O24" s="150">
        <f t="shared" si="11"/>
        <v>-100</v>
      </c>
      <c r="P24" s="100">
        <f t="shared" si="12"/>
        <v>0</v>
      </c>
      <c r="Q24" s="150">
        <f t="shared" si="13"/>
        <v>0</v>
      </c>
      <c r="R24" s="100">
        <f t="shared" si="14"/>
        <v>0</v>
      </c>
      <c r="S24" s="150">
        <f t="shared" si="15"/>
        <v>0</v>
      </c>
      <c r="T24" s="100">
        <f t="shared" si="16"/>
        <v>-11.1144</v>
      </c>
      <c r="U24" s="150">
        <f t="shared" si="17"/>
        <v>-100</v>
      </c>
      <c r="V24" s="100">
        <f t="shared" si="18"/>
        <v>0</v>
      </c>
      <c r="W24" s="150">
        <f t="shared" si="19"/>
        <v>0</v>
      </c>
      <c r="X24" s="96"/>
    </row>
    <row r="25" spans="1:24" s="98" customFormat="1" ht="23.25" customHeight="1" x14ac:dyDescent="0.2">
      <c r="A25" s="128" t="str">
        <f>'10'!A23</f>
        <v>0.5</v>
      </c>
      <c r="B25" s="129" t="str">
        <f>'10'!B23</f>
        <v>Покупка земельных участков для целей реализации инвестиционных проектов, всего</v>
      </c>
      <c r="C25" s="93" t="str">
        <f>'10'!C23</f>
        <v>M-O</v>
      </c>
      <c r="D25" s="100">
        <f t="shared" si="8"/>
        <v>0</v>
      </c>
      <c r="E25" s="100">
        <v>0</v>
      </c>
      <c r="F25" s="100">
        <v>0</v>
      </c>
      <c r="G25" s="100">
        <f>'10'!G23</f>
        <v>0</v>
      </c>
      <c r="H25" s="100">
        <v>0</v>
      </c>
      <c r="I25" s="100">
        <f t="shared" si="9"/>
        <v>0</v>
      </c>
      <c r="J25" s="100">
        <v>0</v>
      </c>
      <c r="K25" s="100">
        <v>0</v>
      </c>
      <c r="L25" s="100">
        <f>'10'!H23</f>
        <v>0</v>
      </c>
      <c r="M25" s="100">
        <v>0</v>
      </c>
      <c r="N25" s="100">
        <f t="shared" si="10"/>
        <v>0</v>
      </c>
      <c r="O25" s="150">
        <f t="shared" si="11"/>
        <v>0</v>
      </c>
      <c r="P25" s="100">
        <f t="shared" si="12"/>
        <v>0</v>
      </c>
      <c r="Q25" s="150">
        <f t="shared" si="13"/>
        <v>0</v>
      </c>
      <c r="R25" s="100">
        <f t="shared" si="14"/>
        <v>0</v>
      </c>
      <c r="S25" s="150">
        <f t="shared" si="15"/>
        <v>0</v>
      </c>
      <c r="T25" s="100">
        <f t="shared" si="16"/>
        <v>0</v>
      </c>
      <c r="U25" s="150">
        <f t="shared" si="17"/>
        <v>0</v>
      </c>
      <c r="V25" s="100">
        <f t="shared" si="18"/>
        <v>0</v>
      </c>
      <c r="W25" s="150">
        <f t="shared" si="19"/>
        <v>0</v>
      </c>
      <c r="X25" s="96"/>
    </row>
    <row r="26" spans="1:24" s="98" customFormat="1" ht="23.25" customHeight="1" x14ac:dyDescent="0.2">
      <c r="A26" s="128" t="str">
        <f>'10'!A24</f>
        <v>0.6</v>
      </c>
      <c r="B26" s="129" t="str">
        <f>'10'!B24</f>
        <v>Прочие инвестиционные проекты, всего</v>
      </c>
      <c r="C26" s="93" t="str">
        <f>'10'!C24</f>
        <v>M-O</v>
      </c>
      <c r="D26" s="100">
        <f t="shared" si="8"/>
        <v>10.440000000000001</v>
      </c>
      <c r="E26" s="100">
        <v>0</v>
      </c>
      <c r="F26" s="100">
        <v>0</v>
      </c>
      <c r="G26" s="100">
        <f>'10'!G24</f>
        <v>10.440000000000001</v>
      </c>
      <c r="H26" s="100">
        <v>0</v>
      </c>
      <c r="I26" s="100">
        <f t="shared" si="9"/>
        <v>10.233499999999999</v>
      </c>
      <c r="J26" s="100">
        <v>0</v>
      </c>
      <c r="K26" s="100">
        <v>0</v>
      </c>
      <c r="L26" s="100">
        <f>'10'!H24</f>
        <v>10.233499999999999</v>
      </c>
      <c r="M26" s="100">
        <v>0</v>
      </c>
      <c r="N26" s="100">
        <f t="shared" si="10"/>
        <v>-0.2065000000000019</v>
      </c>
      <c r="O26" s="150">
        <f t="shared" si="11"/>
        <v>-1.9779693486590217</v>
      </c>
      <c r="P26" s="100">
        <f t="shared" si="12"/>
        <v>0</v>
      </c>
      <c r="Q26" s="150">
        <f t="shared" si="13"/>
        <v>0</v>
      </c>
      <c r="R26" s="100">
        <f t="shared" si="14"/>
        <v>0</v>
      </c>
      <c r="S26" s="150">
        <f t="shared" si="15"/>
        <v>0</v>
      </c>
      <c r="T26" s="100">
        <f t="shared" si="16"/>
        <v>-0.2065000000000019</v>
      </c>
      <c r="U26" s="150">
        <f t="shared" si="17"/>
        <v>-1.9779693486590217</v>
      </c>
      <c r="V26" s="100">
        <f t="shared" si="18"/>
        <v>0</v>
      </c>
      <c r="W26" s="150">
        <f t="shared" si="19"/>
        <v>0</v>
      </c>
      <c r="X26" s="96"/>
    </row>
    <row r="27" spans="1:24" s="98" customFormat="1" ht="23.25" customHeight="1" x14ac:dyDescent="0.2">
      <c r="A27" s="128" t="str">
        <f>'10'!A25</f>
        <v>1.</v>
      </c>
      <c r="B27" s="129" t="str">
        <f>'10'!B25</f>
        <v>Ярославская область</v>
      </c>
      <c r="C27" s="93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50"/>
      <c r="P27" s="100"/>
      <c r="Q27" s="150"/>
      <c r="R27" s="100"/>
      <c r="S27" s="150"/>
      <c r="T27" s="100"/>
      <c r="U27" s="150"/>
      <c r="V27" s="100"/>
      <c r="W27" s="150"/>
      <c r="X27" s="96"/>
    </row>
    <row r="28" spans="1:24" s="98" customFormat="1" ht="23.25" customHeight="1" x14ac:dyDescent="0.2">
      <c r="A28" s="128" t="str">
        <f>'10'!A26</f>
        <v>1.1.</v>
      </c>
      <c r="B28" s="129" t="str">
        <f>'10'!B26</f>
        <v>Технологическое присоединение, всего, в том числе:</v>
      </c>
      <c r="C28" s="93" t="str">
        <f>'10'!C26</f>
        <v>M-O</v>
      </c>
      <c r="D28" s="100">
        <f t="shared" si="8"/>
        <v>20.1204</v>
      </c>
      <c r="E28" s="100">
        <v>0</v>
      </c>
      <c r="F28" s="100">
        <v>0</v>
      </c>
      <c r="G28" s="100">
        <f>'10'!G26</f>
        <v>20.1204</v>
      </c>
      <c r="H28" s="100">
        <v>0</v>
      </c>
      <c r="I28" s="100">
        <f t="shared" si="9"/>
        <v>17.491299900000001</v>
      </c>
      <c r="J28" s="100">
        <v>0</v>
      </c>
      <c r="K28" s="100">
        <v>0</v>
      </c>
      <c r="L28" s="100">
        <f>'10'!H26</f>
        <v>17.491299900000001</v>
      </c>
      <c r="M28" s="100">
        <v>0</v>
      </c>
      <c r="N28" s="100">
        <f t="shared" si="10"/>
        <v>-2.6291000999999987</v>
      </c>
      <c r="O28" s="150">
        <f t="shared" si="11"/>
        <v>-13.06683813443072</v>
      </c>
      <c r="P28" s="100">
        <f t="shared" si="12"/>
        <v>0</v>
      </c>
      <c r="Q28" s="150">
        <f t="shared" si="13"/>
        <v>0</v>
      </c>
      <c r="R28" s="100">
        <f t="shared" si="14"/>
        <v>0</v>
      </c>
      <c r="S28" s="150">
        <f t="shared" si="15"/>
        <v>0</v>
      </c>
      <c r="T28" s="100">
        <f t="shared" si="16"/>
        <v>-2.6291000999999987</v>
      </c>
      <c r="U28" s="150">
        <f t="shared" si="17"/>
        <v>-13.06683813443072</v>
      </c>
      <c r="V28" s="100">
        <f t="shared" si="18"/>
        <v>0</v>
      </c>
      <c r="W28" s="150">
        <f t="shared" si="19"/>
        <v>0</v>
      </c>
      <c r="X28" s="96"/>
    </row>
    <row r="29" spans="1:24" s="98" customFormat="1" ht="23.25" customHeight="1" x14ac:dyDescent="0.2">
      <c r="A29" s="128" t="str">
        <f>'10'!A27</f>
        <v>1.1.1.</v>
      </c>
      <c r="B29" s="129" t="str">
        <f>'10'!B27</f>
        <v>Технологическое присоединение энергопринимающих устройств потребителей, всего, в том числе:</v>
      </c>
      <c r="C29" s="93" t="str">
        <f>'10'!C27</f>
        <v>M-O</v>
      </c>
      <c r="D29" s="100">
        <f t="shared" si="8"/>
        <v>20.1204</v>
      </c>
      <c r="E29" s="100">
        <v>0</v>
      </c>
      <c r="F29" s="100">
        <v>0</v>
      </c>
      <c r="G29" s="100">
        <f>'10'!G27</f>
        <v>20.1204</v>
      </c>
      <c r="H29" s="100">
        <v>0</v>
      </c>
      <c r="I29" s="100">
        <f t="shared" si="9"/>
        <v>17.491299900000001</v>
      </c>
      <c r="J29" s="100">
        <v>0</v>
      </c>
      <c r="K29" s="100">
        <v>0</v>
      </c>
      <c r="L29" s="100">
        <f>'10'!H27</f>
        <v>17.491299900000001</v>
      </c>
      <c r="M29" s="100">
        <v>0</v>
      </c>
      <c r="N29" s="100">
        <f t="shared" si="10"/>
        <v>-2.6291000999999987</v>
      </c>
      <c r="O29" s="150">
        <f t="shared" si="11"/>
        <v>-13.06683813443072</v>
      </c>
      <c r="P29" s="100">
        <f t="shared" si="12"/>
        <v>0</v>
      </c>
      <c r="Q29" s="150">
        <f t="shared" si="13"/>
        <v>0</v>
      </c>
      <c r="R29" s="100">
        <f t="shared" si="14"/>
        <v>0</v>
      </c>
      <c r="S29" s="150">
        <f t="shared" si="15"/>
        <v>0</v>
      </c>
      <c r="T29" s="100">
        <f t="shared" si="16"/>
        <v>-2.6291000999999987</v>
      </c>
      <c r="U29" s="150">
        <f t="shared" si="17"/>
        <v>-13.06683813443072</v>
      </c>
      <c r="V29" s="100">
        <f t="shared" si="18"/>
        <v>0</v>
      </c>
      <c r="W29" s="150">
        <f t="shared" si="19"/>
        <v>0</v>
      </c>
      <c r="X29" s="96"/>
    </row>
    <row r="30" spans="1:24" s="98" customFormat="1" ht="23.25" customHeight="1" x14ac:dyDescent="0.2">
      <c r="A30" s="128" t="str">
        <f>'10'!A28</f>
        <v>1.1.1.1</v>
      </c>
      <c r="B30" s="129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93" t="str">
        <f>'10'!C28</f>
        <v>M-O</v>
      </c>
      <c r="D30" s="100">
        <f t="shared" si="8"/>
        <v>9.9684000000000008</v>
      </c>
      <c r="E30" s="100">
        <v>0</v>
      </c>
      <c r="F30" s="100">
        <v>0</v>
      </c>
      <c r="G30" s="100">
        <f>'10'!G28</f>
        <v>9.9684000000000008</v>
      </c>
      <c r="H30" s="100">
        <v>0</v>
      </c>
      <c r="I30" s="100">
        <f t="shared" si="9"/>
        <v>0.34947092399999996</v>
      </c>
      <c r="J30" s="100">
        <v>0</v>
      </c>
      <c r="K30" s="100">
        <v>0</v>
      </c>
      <c r="L30" s="100">
        <f>'10'!H28</f>
        <v>0.34947092399999996</v>
      </c>
      <c r="M30" s="100">
        <v>0</v>
      </c>
      <c r="N30" s="100">
        <f t="shared" si="10"/>
        <v>-9.6189290760000006</v>
      </c>
      <c r="O30" s="150">
        <f t="shared" si="11"/>
        <v>-96.494212471409654</v>
      </c>
      <c r="P30" s="100">
        <f t="shared" si="12"/>
        <v>0</v>
      </c>
      <c r="Q30" s="150">
        <f t="shared" si="13"/>
        <v>0</v>
      </c>
      <c r="R30" s="100">
        <f t="shared" si="14"/>
        <v>0</v>
      </c>
      <c r="S30" s="150">
        <f t="shared" si="15"/>
        <v>0</v>
      </c>
      <c r="T30" s="100">
        <f t="shared" si="16"/>
        <v>-9.6189290760000006</v>
      </c>
      <c r="U30" s="150">
        <f t="shared" si="17"/>
        <v>-96.494212471409654</v>
      </c>
      <c r="V30" s="100">
        <f t="shared" si="18"/>
        <v>0</v>
      </c>
      <c r="W30" s="150">
        <f t="shared" si="19"/>
        <v>0</v>
      </c>
      <c r="X30" s="96"/>
    </row>
    <row r="31" spans="1:24" s="98" customFormat="1" ht="23.25" customHeight="1" x14ac:dyDescent="0.2">
      <c r="A31" s="128" t="str">
        <f>'10'!A29</f>
        <v>1.1.1.2.</v>
      </c>
      <c r="B31" s="129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93" t="str">
        <f>'10'!C29</f>
        <v>M-O</v>
      </c>
      <c r="D31" s="100">
        <f t="shared" si="8"/>
        <v>10.151999999999999</v>
      </c>
      <c r="E31" s="100">
        <v>0</v>
      </c>
      <c r="F31" s="100">
        <v>0</v>
      </c>
      <c r="G31" s="100">
        <f>'10'!G29</f>
        <v>10.151999999999999</v>
      </c>
      <c r="H31" s="100">
        <v>0</v>
      </c>
      <c r="I31" s="100">
        <f t="shared" si="9"/>
        <v>17.141828975999999</v>
      </c>
      <c r="J31" s="100">
        <v>0</v>
      </c>
      <c r="K31" s="100">
        <v>0</v>
      </c>
      <c r="L31" s="100">
        <f>'10'!H29</f>
        <v>17.141828975999999</v>
      </c>
      <c r="M31" s="100">
        <v>0</v>
      </c>
      <c r="N31" s="100">
        <f t="shared" si="10"/>
        <v>6.9898289760000001</v>
      </c>
      <c r="O31" s="150">
        <f t="shared" si="11"/>
        <v>68.851743262411361</v>
      </c>
      <c r="P31" s="100">
        <f t="shared" si="12"/>
        <v>0</v>
      </c>
      <c r="Q31" s="150">
        <f t="shared" si="13"/>
        <v>0</v>
      </c>
      <c r="R31" s="100">
        <f t="shared" si="14"/>
        <v>0</v>
      </c>
      <c r="S31" s="150">
        <f t="shared" si="15"/>
        <v>0</v>
      </c>
      <c r="T31" s="100">
        <f t="shared" si="16"/>
        <v>6.9898289760000001</v>
      </c>
      <c r="U31" s="150">
        <f t="shared" si="17"/>
        <v>68.851743262411361</v>
      </c>
      <c r="V31" s="100">
        <f t="shared" si="18"/>
        <v>0</v>
      </c>
      <c r="W31" s="150">
        <f t="shared" si="19"/>
        <v>0</v>
      </c>
      <c r="X31" s="96"/>
    </row>
    <row r="32" spans="1:24" s="98" customFormat="1" ht="23.25" customHeight="1" x14ac:dyDescent="0.2">
      <c r="A32" s="128" t="str">
        <f>'10'!A30</f>
        <v>1.2.</v>
      </c>
      <c r="B32" s="129" t="str">
        <f>'10'!B30</f>
        <v>Реконструкция, модернизация, техническое перевооружение, всего</v>
      </c>
      <c r="C32" s="93" t="str">
        <f>'10'!C30</f>
        <v>M-O</v>
      </c>
      <c r="D32" s="100">
        <f t="shared" si="8"/>
        <v>77.784000000000006</v>
      </c>
      <c r="E32" s="100">
        <v>0</v>
      </c>
      <c r="F32" s="100">
        <v>0</v>
      </c>
      <c r="G32" s="100">
        <f>'10'!G30</f>
        <v>77.784000000000006</v>
      </c>
      <c r="H32" s="100">
        <v>0</v>
      </c>
      <c r="I32" s="100">
        <f t="shared" si="9"/>
        <v>39.951390415999995</v>
      </c>
      <c r="J32" s="100">
        <v>0</v>
      </c>
      <c r="K32" s="100">
        <v>0</v>
      </c>
      <c r="L32" s="100">
        <f>'10'!H30</f>
        <v>39.951390415999995</v>
      </c>
      <c r="M32" s="100">
        <v>0</v>
      </c>
      <c r="N32" s="100">
        <f t="shared" si="10"/>
        <v>-37.832609584000011</v>
      </c>
      <c r="O32" s="150">
        <f t="shared" si="11"/>
        <v>-48.638035565154794</v>
      </c>
      <c r="P32" s="100">
        <f t="shared" si="12"/>
        <v>0</v>
      </c>
      <c r="Q32" s="150">
        <f t="shared" si="13"/>
        <v>0</v>
      </c>
      <c r="R32" s="100">
        <f t="shared" si="14"/>
        <v>0</v>
      </c>
      <c r="S32" s="150">
        <f t="shared" si="15"/>
        <v>0</v>
      </c>
      <c r="T32" s="100">
        <f t="shared" si="16"/>
        <v>-37.832609584000011</v>
      </c>
      <c r="U32" s="150">
        <f t="shared" si="17"/>
        <v>-48.638035565154794</v>
      </c>
      <c r="V32" s="100">
        <f t="shared" si="18"/>
        <v>0</v>
      </c>
      <c r="W32" s="150">
        <f t="shared" si="19"/>
        <v>0</v>
      </c>
      <c r="X32" s="96">
        <f>'10'!T76</f>
        <v>0</v>
      </c>
    </row>
    <row r="33" spans="1:24" s="98" customFormat="1" ht="23.25" customHeight="1" x14ac:dyDescent="0.2">
      <c r="A33" s="128" t="str">
        <f>'10'!A31</f>
        <v>1.2.1.</v>
      </c>
      <c r="B33" s="129" t="str">
        <f>'10'!B31</f>
        <v>Реконструкция в рамках технологических присоединений</v>
      </c>
      <c r="C33" s="93" t="str">
        <f>'10'!C31</f>
        <v>N-O</v>
      </c>
      <c r="D33" s="100">
        <f t="shared" si="8"/>
        <v>3.3479999999999999</v>
      </c>
      <c r="E33" s="100">
        <v>0</v>
      </c>
      <c r="F33" s="100">
        <v>0</v>
      </c>
      <c r="G33" s="100">
        <f>'10'!G31</f>
        <v>3.3479999999999999</v>
      </c>
      <c r="H33" s="100">
        <v>0</v>
      </c>
      <c r="I33" s="100">
        <f t="shared" si="9"/>
        <v>0</v>
      </c>
      <c r="J33" s="100">
        <v>0</v>
      </c>
      <c r="K33" s="100">
        <v>0</v>
      </c>
      <c r="L33" s="100">
        <f>'10'!H31</f>
        <v>0</v>
      </c>
      <c r="M33" s="100">
        <v>0</v>
      </c>
      <c r="N33" s="100">
        <f t="shared" si="10"/>
        <v>-3.3479999999999999</v>
      </c>
      <c r="O33" s="150">
        <f t="shared" si="11"/>
        <v>-100</v>
      </c>
      <c r="P33" s="100">
        <f t="shared" si="12"/>
        <v>0</v>
      </c>
      <c r="Q33" s="150">
        <f t="shared" si="13"/>
        <v>0</v>
      </c>
      <c r="R33" s="100">
        <f t="shared" si="14"/>
        <v>0</v>
      </c>
      <c r="S33" s="150">
        <f t="shared" si="15"/>
        <v>0</v>
      </c>
      <c r="T33" s="100">
        <f t="shared" si="16"/>
        <v>-3.3479999999999999</v>
      </c>
      <c r="U33" s="150">
        <f t="shared" si="17"/>
        <v>-100</v>
      </c>
      <c r="V33" s="100">
        <f t="shared" si="18"/>
        <v>0</v>
      </c>
      <c r="W33" s="150">
        <f t="shared" si="19"/>
        <v>0</v>
      </c>
      <c r="X33" s="96"/>
    </row>
    <row r="34" spans="1:24" s="98" customFormat="1" ht="23.25" customHeight="1" x14ac:dyDescent="0.2">
      <c r="A34" s="128" t="str">
        <f>'10'!A32</f>
        <v>1.2.2.</v>
      </c>
      <c r="B34" s="129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4" s="93" t="str">
        <f>'10'!C32</f>
        <v>M-O</v>
      </c>
      <c r="D34" s="151">
        <f>SUM(D35:D36)</f>
        <v>43.226880000000001</v>
      </c>
      <c r="E34" s="100">
        <v>0</v>
      </c>
      <c r="F34" s="100">
        <v>0</v>
      </c>
      <c r="G34" s="100">
        <f>'10'!G32</f>
        <v>50.15448</v>
      </c>
      <c r="H34" s="100">
        <v>0</v>
      </c>
      <c r="I34" s="100">
        <f t="shared" si="9"/>
        <v>33.365676475999997</v>
      </c>
      <c r="J34" s="100">
        <v>0</v>
      </c>
      <c r="K34" s="100">
        <v>0</v>
      </c>
      <c r="L34" s="100">
        <f>'10'!H32</f>
        <v>33.365676475999997</v>
      </c>
      <c r="M34" s="100">
        <v>0</v>
      </c>
      <c r="N34" s="100">
        <f t="shared" si="10"/>
        <v>-9.861203524000004</v>
      </c>
      <c r="O34" s="150">
        <f t="shared" si="11"/>
        <v>-22.812665461860774</v>
      </c>
      <c r="P34" s="100">
        <f t="shared" si="12"/>
        <v>0</v>
      </c>
      <c r="Q34" s="150">
        <f t="shared" si="13"/>
        <v>0</v>
      </c>
      <c r="R34" s="100">
        <f t="shared" si="14"/>
        <v>0</v>
      </c>
      <c r="S34" s="150">
        <f t="shared" si="15"/>
        <v>0</v>
      </c>
      <c r="T34" s="100">
        <f t="shared" si="16"/>
        <v>-16.788803524000002</v>
      </c>
      <c r="U34" s="150">
        <f t="shared" si="17"/>
        <v>-33.474185205389432</v>
      </c>
      <c r="V34" s="100">
        <f t="shared" si="18"/>
        <v>0</v>
      </c>
      <c r="W34" s="150">
        <f t="shared" si="19"/>
        <v>0</v>
      </c>
      <c r="X34" s="96"/>
    </row>
    <row r="35" spans="1:24" s="98" customFormat="1" ht="23.25" customHeight="1" x14ac:dyDescent="0.2">
      <c r="A35" s="128" t="str">
        <f>'10'!A33</f>
        <v>1.2.2.1</v>
      </c>
      <c r="B35" s="129" t="str">
        <f>'10'!B33</f>
        <v>Реконструкция трансформаторных и иных подстанций, всего, в том числе:</v>
      </c>
      <c r="C35" s="93" t="str">
        <f>'10'!C33</f>
        <v>M-O</v>
      </c>
      <c r="D35" s="100">
        <f>E35+F35+G35+H35</f>
        <v>43.226880000000001</v>
      </c>
      <c r="E35" s="100">
        <v>0</v>
      </c>
      <c r="F35" s="100">
        <v>0</v>
      </c>
      <c r="G35" s="100">
        <f>'10'!G33</f>
        <v>43.226880000000001</v>
      </c>
      <c r="H35" s="100">
        <v>0</v>
      </c>
      <c r="I35" s="100">
        <f t="shared" si="9"/>
        <v>29.73600686</v>
      </c>
      <c r="J35" s="100">
        <v>0</v>
      </c>
      <c r="K35" s="100">
        <v>0</v>
      </c>
      <c r="L35" s="100">
        <f>'10'!H33</f>
        <v>29.73600686</v>
      </c>
      <c r="M35" s="100">
        <v>0</v>
      </c>
      <c r="N35" s="100">
        <f t="shared" si="10"/>
        <v>-13.490873140000001</v>
      </c>
      <c r="O35" s="150">
        <f t="shared" si="11"/>
        <v>-31.209453793565491</v>
      </c>
      <c r="P35" s="100">
        <f t="shared" si="12"/>
        <v>0</v>
      </c>
      <c r="Q35" s="150">
        <f t="shared" si="13"/>
        <v>0</v>
      </c>
      <c r="R35" s="100">
        <f t="shared" si="14"/>
        <v>0</v>
      </c>
      <c r="S35" s="150">
        <f t="shared" si="15"/>
        <v>0</v>
      </c>
      <c r="T35" s="100">
        <f t="shared" si="16"/>
        <v>-13.490873140000001</v>
      </c>
      <c r="U35" s="150">
        <f t="shared" si="17"/>
        <v>-31.209453793565491</v>
      </c>
      <c r="V35" s="100">
        <f t="shared" si="18"/>
        <v>0</v>
      </c>
      <c r="W35" s="150">
        <f t="shared" si="19"/>
        <v>0</v>
      </c>
      <c r="X35" s="96"/>
    </row>
    <row r="36" spans="1:24" s="98" customFormat="1" ht="23.25" customHeight="1" x14ac:dyDescent="0.2">
      <c r="A36" s="128" t="str">
        <f>'10'!A34</f>
        <v>1.2.2.1.1.</v>
      </c>
      <c r="B36" s="129" t="str">
        <f>'10'!B34</f>
        <v>Замена оборудования ТП-14</v>
      </c>
      <c r="C36" s="93" t="str">
        <f>'10'!C34</f>
        <v>M</v>
      </c>
      <c r="D36" s="100">
        <f t="shared" ref="D36:D83" si="20">E36+F36+G36+H36</f>
        <v>0</v>
      </c>
      <c r="E36" s="100">
        <v>0</v>
      </c>
      <c r="F36" s="100">
        <v>0</v>
      </c>
      <c r="G36" s="100">
        <f>'10'!G34</f>
        <v>0</v>
      </c>
      <c r="H36" s="100">
        <v>0</v>
      </c>
      <c r="I36" s="100">
        <f t="shared" si="9"/>
        <v>0</v>
      </c>
      <c r="J36" s="100">
        <v>0</v>
      </c>
      <c r="K36" s="100">
        <v>0</v>
      </c>
      <c r="L36" s="100">
        <f>'10'!H34</f>
        <v>0</v>
      </c>
      <c r="M36" s="100">
        <v>0</v>
      </c>
      <c r="N36" s="100">
        <f t="shared" si="10"/>
        <v>0</v>
      </c>
      <c r="O36" s="150">
        <f t="shared" si="11"/>
        <v>0</v>
      </c>
      <c r="P36" s="100">
        <f t="shared" si="12"/>
        <v>0</v>
      </c>
      <c r="Q36" s="150">
        <f t="shared" si="13"/>
        <v>0</v>
      </c>
      <c r="R36" s="100">
        <f t="shared" si="14"/>
        <v>0</v>
      </c>
      <c r="S36" s="150">
        <f t="shared" si="15"/>
        <v>0</v>
      </c>
      <c r="T36" s="100">
        <f t="shared" si="16"/>
        <v>0</v>
      </c>
      <c r="U36" s="150">
        <f t="shared" si="17"/>
        <v>0</v>
      </c>
      <c r="V36" s="100">
        <f t="shared" si="18"/>
        <v>0</v>
      </c>
      <c r="W36" s="150">
        <f t="shared" si="19"/>
        <v>0</v>
      </c>
      <c r="X36" s="96"/>
    </row>
    <row r="37" spans="1:24" s="99" customFormat="1" ht="24" x14ac:dyDescent="0.2">
      <c r="A37" s="128" t="str">
        <f>'10'!A35</f>
        <v>1.2.2.1.2</v>
      </c>
      <c r="B37" s="129" t="str">
        <f>'10'!B35</f>
        <v>Замена оборудования РП-3 с переводом нагрузок</v>
      </c>
      <c r="C37" s="93" t="str">
        <f>'10'!C35</f>
        <v>M</v>
      </c>
      <c r="D37" s="100">
        <f t="shared" si="20"/>
        <v>0</v>
      </c>
      <c r="E37" s="100">
        <v>0</v>
      </c>
      <c r="F37" s="100">
        <v>0</v>
      </c>
      <c r="G37" s="100">
        <f>'10'!G35</f>
        <v>0</v>
      </c>
      <c r="H37" s="100">
        <v>0</v>
      </c>
      <c r="I37" s="100">
        <f t="shared" si="9"/>
        <v>0</v>
      </c>
      <c r="J37" s="100">
        <v>0</v>
      </c>
      <c r="K37" s="100">
        <v>0</v>
      </c>
      <c r="L37" s="100">
        <f>'10'!H35</f>
        <v>0</v>
      </c>
      <c r="M37" s="100">
        <v>0</v>
      </c>
      <c r="N37" s="100">
        <f t="shared" si="10"/>
        <v>0</v>
      </c>
      <c r="O37" s="150">
        <f t="shared" si="11"/>
        <v>0</v>
      </c>
      <c r="P37" s="100">
        <f t="shared" si="12"/>
        <v>0</v>
      </c>
      <c r="Q37" s="150">
        <f t="shared" si="13"/>
        <v>0</v>
      </c>
      <c r="R37" s="100">
        <f t="shared" si="14"/>
        <v>0</v>
      </c>
      <c r="S37" s="150">
        <f t="shared" si="15"/>
        <v>0</v>
      </c>
      <c r="T37" s="100">
        <f t="shared" si="16"/>
        <v>0</v>
      </c>
      <c r="U37" s="150">
        <f t="shared" si="17"/>
        <v>0</v>
      </c>
      <c r="V37" s="100">
        <f t="shared" si="18"/>
        <v>0</v>
      </c>
      <c r="W37" s="150">
        <f t="shared" si="19"/>
        <v>0</v>
      </c>
      <c r="X37" s="96"/>
    </row>
    <row r="38" spans="1:24" ht="24" x14ac:dyDescent="0.25">
      <c r="A38" s="128" t="str">
        <f>'10'!A36</f>
        <v>1.2.2.1.3</v>
      </c>
      <c r="B38" s="129" t="str">
        <f>'10'!B36</f>
        <v>Установка КТП  взамен существующей ТП-115 с переводом нагрузок</v>
      </c>
      <c r="C38" s="93" t="str">
        <f>'10'!C36</f>
        <v>M</v>
      </c>
      <c r="D38" s="100">
        <f t="shared" si="20"/>
        <v>0</v>
      </c>
      <c r="E38" s="100">
        <v>0</v>
      </c>
      <c r="F38" s="100">
        <v>0</v>
      </c>
      <c r="G38" s="100">
        <f>'10'!G36</f>
        <v>0</v>
      </c>
      <c r="H38" s="100">
        <v>0</v>
      </c>
      <c r="I38" s="100">
        <f t="shared" si="9"/>
        <v>0</v>
      </c>
      <c r="J38" s="100">
        <v>0</v>
      </c>
      <c r="K38" s="100">
        <v>0</v>
      </c>
      <c r="L38" s="100">
        <f>'10'!H36</f>
        <v>0</v>
      </c>
      <c r="M38" s="100">
        <v>0</v>
      </c>
      <c r="N38" s="100">
        <f t="shared" si="10"/>
        <v>0</v>
      </c>
      <c r="O38" s="150">
        <f t="shared" si="11"/>
        <v>0</v>
      </c>
      <c r="P38" s="100">
        <f t="shared" si="12"/>
        <v>0</v>
      </c>
      <c r="Q38" s="150">
        <f t="shared" si="13"/>
        <v>0</v>
      </c>
      <c r="R38" s="100">
        <f t="shared" si="14"/>
        <v>0</v>
      </c>
      <c r="S38" s="150">
        <f t="shared" si="15"/>
        <v>0</v>
      </c>
      <c r="T38" s="100">
        <f t="shared" si="16"/>
        <v>0</v>
      </c>
      <c r="U38" s="150">
        <f t="shared" si="17"/>
        <v>0</v>
      </c>
      <c r="V38" s="100">
        <f t="shared" si="18"/>
        <v>0</v>
      </c>
      <c r="W38" s="150">
        <f t="shared" si="19"/>
        <v>0</v>
      </c>
      <c r="X38" s="96"/>
    </row>
    <row r="39" spans="1:24" ht="24" x14ac:dyDescent="0.25">
      <c r="A39" s="128" t="str">
        <f>'10'!A37</f>
        <v>1.2.2.1.4</v>
      </c>
      <c r="B39" s="129" t="str">
        <f>'10'!B37</f>
        <v>Установка  КТП  взамен существующей ТП-118 с переводом нагрузок</v>
      </c>
      <c r="C39" s="93" t="str">
        <f>'10'!C37</f>
        <v>M</v>
      </c>
      <c r="D39" s="100">
        <f t="shared" si="20"/>
        <v>0</v>
      </c>
      <c r="E39" s="100">
        <v>0</v>
      </c>
      <c r="F39" s="100">
        <v>0</v>
      </c>
      <c r="G39" s="100">
        <f>'10'!G37</f>
        <v>0</v>
      </c>
      <c r="H39" s="100">
        <v>0</v>
      </c>
      <c r="I39" s="100">
        <f t="shared" si="9"/>
        <v>0</v>
      </c>
      <c r="J39" s="100">
        <v>0</v>
      </c>
      <c r="K39" s="100">
        <v>0</v>
      </c>
      <c r="L39" s="100">
        <f>'10'!H37</f>
        <v>0</v>
      </c>
      <c r="M39" s="100">
        <v>0</v>
      </c>
      <c r="N39" s="100">
        <f t="shared" si="10"/>
        <v>0</v>
      </c>
      <c r="O39" s="150">
        <f t="shared" si="11"/>
        <v>0</v>
      </c>
      <c r="P39" s="100">
        <f t="shared" si="12"/>
        <v>0</v>
      </c>
      <c r="Q39" s="150">
        <f t="shared" si="13"/>
        <v>0</v>
      </c>
      <c r="R39" s="100">
        <f t="shared" si="14"/>
        <v>0</v>
      </c>
      <c r="S39" s="150">
        <f t="shared" si="15"/>
        <v>0</v>
      </c>
      <c r="T39" s="100">
        <f t="shared" si="16"/>
        <v>0</v>
      </c>
      <c r="U39" s="150">
        <f t="shared" si="17"/>
        <v>0</v>
      </c>
      <c r="V39" s="100">
        <f t="shared" si="18"/>
        <v>0</v>
      </c>
      <c r="W39" s="150">
        <f t="shared" si="19"/>
        <v>0</v>
      </c>
      <c r="X39" s="96"/>
    </row>
    <row r="40" spans="1:24" ht="24" x14ac:dyDescent="0.25">
      <c r="A40" s="128" t="str">
        <f>'10'!A38</f>
        <v>1.2.2.1.5</v>
      </c>
      <c r="B40" s="129" t="str">
        <f>'10'!B38</f>
        <v>Установка  КТП  взамен существующей ТП-133 с переводом нагрузок</v>
      </c>
      <c r="C40" s="93" t="str">
        <f>'10'!C38</f>
        <v>M</v>
      </c>
      <c r="D40" s="100">
        <f t="shared" si="20"/>
        <v>0</v>
      </c>
      <c r="E40" s="100">
        <v>0</v>
      </c>
      <c r="F40" s="100">
        <v>0</v>
      </c>
      <c r="G40" s="100">
        <f>'10'!G38</f>
        <v>0</v>
      </c>
      <c r="H40" s="100">
        <v>0</v>
      </c>
      <c r="I40" s="100">
        <f t="shared" si="9"/>
        <v>0</v>
      </c>
      <c r="J40" s="100">
        <v>0</v>
      </c>
      <c r="K40" s="100">
        <v>0</v>
      </c>
      <c r="L40" s="100">
        <f>'10'!H38</f>
        <v>0</v>
      </c>
      <c r="M40" s="100">
        <v>0</v>
      </c>
      <c r="N40" s="100">
        <f t="shared" si="10"/>
        <v>0</v>
      </c>
      <c r="O40" s="150">
        <f t="shared" si="11"/>
        <v>0</v>
      </c>
      <c r="P40" s="100">
        <f t="shared" si="12"/>
        <v>0</v>
      </c>
      <c r="Q40" s="150">
        <f t="shared" si="13"/>
        <v>0</v>
      </c>
      <c r="R40" s="100">
        <f t="shared" si="14"/>
        <v>0</v>
      </c>
      <c r="S40" s="150">
        <f t="shared" si="15"/>
        <v>0</v>
      </c>
      <c r="T40" s="100">
        <f t="shared" si="16"/>
        <v>0</v>
      </c>
      <c r="U40" s="150">
        <f t="shared" si="17"/>
        <v>0</v>
      </c>
      <c r="V40" s="100">
        <f t="shared" si="18"/>
        <v>0</v>
      </c>
      <c r="W40" s="150">
        <f t="shared" si="19"/>
        <v>0</v>
      </c>
      <c r="X40" s="96"/>
    </row>
    <row r="41" spans="1:24" ht="24" x14ac:dyDescent="0.25">
      <c r="A41" s="128" t="str">
        <f>'10'!A39</f>
        <v>1.2.2.1.6</v>
      </c>
      <c r="B41" s="129" t="str">
        <f>'10'!B39</f>
        <v>Установка  КТП  взамен существующей ТП-524 с переводом нагрузок</v>
      </c>
      <c r="C41" s="93" t="str">
        <f>'10'!C39</f>
        <v>M</v>
      </c>
      <c r="D41" s="100">
        <f t="shared" si="20"/>
        <v>0</v>
      </c>
      <c r="E41" s="100">
        <v>0</v>
      </c>
      <c r="F41" s="100">
        <v>0</v>
      </c>
      <c r="G41" s="100">
        <f>'10'!G39</f>
        <v>0</v>
      </c>
      <c r="H41" s="100">
        <v>0</v>
      </c>
      <c r="I41" s="100">
        <f t="shared" si="9"/>
        <v>0</v>
      </c>
      <c r="J41" s="100">
        <v>0</v>
      </c>
      <c r="K41" s="100">
        <v>0</v>
      </c>
      <c r="L41" s="100">
        <f>'10'!H39</f>
        <v>0</v>
      </c>
      <c r="M41" s="100">
        <v>0</v>
      </c>
      <c r="N41" s="100">
        <f t="shared" si="10"/>
        <v>0</v>
      </c>
      <c r="O41" s="150">
        <f t="shared" si="11"/>
        <v>0</v>
      </c>
      <c r="P41" s="100">
        <f t="shared" si="12"/>
        <v>0</v>
      </c>
      <c r="Q41" s="150">
        <f t="shared" si="13"/>
        <v>0</v>
      </c>
      <c r="R41" s="100">
        <f t="shared" si="14"/>
        <v>0</v>
      </c>
      <c r="S41" s="150">
        <f t="shared" si="15"/>
        <v>0</v>
      </c>
      <c r="T41" s="100">
        <f t="shared" si="16"/>
        <v>0</v>
      </c>
      <c r="U41" s="150">
        <f t="shared" si="17"/>
        <v>0</v>
      </c>
      <c r="V41" s="100">
        <f t="shared" si="18"/>
        <v>0</v>
      </c>
      <c r="W41" s="150">
        <f t="shared" si="19"/>
        <v>0</v>
      </c>
      <c r="X41" s="96"/>
    </row>
    <row r="42" spans="1:24" ht="24" x14ac:dyDescent="0.25">
      <c r="A42" s="128" t="str">
        <f>'10'!A40</f>
        <v>1.2.2.1.7</v>
      </c>
      <c r="B42" s="129" t="str">
        <f>'10'!B40</f>
        <v>Разработка проектно-сметной документации «Установка КТП взамен существующей КТП-59 с переводом нагрузок»</v>
      </c>
      <c r="C42" s="93" t="str">
        <f>'10'!C40</f>
        <v>M</v>
      </c>
      <c r="D42" s="100">
        <f t="shared" si="20"/>
        <v>0</v>
      </c>
      <c r="E42" s="100">
        <v>0</v>
      </c>
      <c r="F42" s="100">
        <v>0</v>
      </c>
      <c r="G42" s="100">
        <f>'10'!G40</f>
        <v>0</v>
      </c>
      <c r="H42" s="100">
        <v>0</v>
      </c>
      <c r="I42" s="100">
        <f t="shared" si="9"/>
        <v>0</v>
      </c>
      <c r="J42" s="100">
        <v>0</v>
      </c>
      <c r="K42" s="100">
        <v>0</v>
      </c>
      <c r="L42" s="100">
        <f>'10'!H40</f>
        <v>0</v>
      </c>
      <c r="M42" s="100">
        <v>0</v>
      </c>
      <c r="N42" s="100">
        <f t="shared" si="10"/>
        <v>0</v>
      </c>
      <c r="O42" s="150">
        <f t="shared" si="11"/>
        <v>0</v>
      </c>
      <c r="P42" s="100">
        <f t="shared" si="12"/>
        <v>0</v>
      </c>
      <c r="Q42" s="150">
        <f t="shared" si="13"/>
        <v>0</v>
      </c>
      <c r="R42" s="100">
        <f t="shared" si="14"/>
        <v>0</v>
      </c>
      <c r="S42" s="150">
        <f t="shared" si="15"/>
        <v>0</v>
      </c>
      <c r="T42" s="100">
        <f t="shared" si="16"/>
        <v>0</v>
      </c>
      <c r="U42" s="150">
        <f t="shared" si="17"/>
        <v>0</v>
      </c>
      <c r="V42" s="100">
        <f t="shared" si="18"/>
        <v>0</v>
      </c>
      <c r="W42" s="150">
        <f t="shared" si="19"/>
        <v>0</v>
      </c>
      <c r="X42" s="96"/>
    </row>
    <row r="43" spans="1:24" ht="24" x14ac:dyDescent="0.25">
      <c r="A43" s="128" t="str">
        <f>'10'!A41</f>
        <v>1.2.2.1.8</v>
      </c>
      <c r="B43" s="129" t="str">
        <f>'10'!B41</f>
        <v>Разработка проектно-сметной документации «Замена оборудования РУ-6 кВ РП-16 с переводом нагрузок»</v>
      </c>
      <c r="C43" s="93" t="str">
        <f>'10'!C41</f>
        <v>M</v>
      </c>
      <c r="D43" s="100">
        <f t="shared" si="20"/>
        <v>0</v>
      </c>
      <c r="E43" s="100">
        <v>0</v>
      </c>
      <c r="F43" s="100">
        <v>0</v>
      </c>
      <c r="G43" s="100">
        <f>'10'!G41</f>
        <v>0</v>
      </c>
      <c r="H43" s="100">
        <v>0</v>
      </c>
      <c r="I43" s="100">
        <f t="shared" si="9"/>
        <v>0</v>
      </c>
      <c r="J43" s="100">
        <v>0</v>
      </c>
      <c r="K43" s="100">
        <v>0</v>
      </c>
      <c r="L43" s="100">
        <f>'10'!H41</f>
        <v>0</v>
      </c>
      <c r="M43" s="100">
        <v>0</v>
      </c>
      <c r="N43" s="100">
        <f t="shared" si="10"/>
        <v>0</v>
      </c>
      <c r="O43" s="150">
        <f t="shared" si="11"/>
        <v>0</v>
      </c>
      <c r="P43" s="100">
        <f t="shared" si="12"/>
        <v>0</v>
      </c>
      <c r="Q43" s="150">
        <f t="shared" si="13"/>
        <v>0</v>
      </c>
      <c r="R43" s="100">
        <f t="shared" si="14"/>
        <v>0</v>
      </c>
      <c r="S43" s="150">
        <f t="shared" si="15"/>
        <v>0</v>
      </c>
      <c r="T43" s="100">
        <f t="shared" si="16"/>
        <v>0</v>
      </c>
      <c r="U43" s="150">
        <f t="shared" si="17"/>
        <v>0</v>
      </c>
      <c r="V43" s="100">
        <f t="shared" si="18"/>
        <v>0</v>
      </c>
      <c r="W43" s="150">
        <f t="shared" si="19"/>
        <v>0</v>
      </c>
      <c r="X43" s="96"/>
    </row>
    <row r="44" spans="1:24" ht="24" x14ac:dyDescent="0.25">
      <c r="A44" s="128" t="str">
        <f>'10'!A42</f>
        <v>1.2.2.1.9</v>
      </c>
      <c r="B44" s="129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4" s="93" t="str">
        <f>'10'!C42</f>
        <v>M</v>
      </c>
      <c r="D44" s="100">
        <f t="shared" si="20"/>
        <v>0</v>
      </c>
      <c r="E44" s="100">
        <v>0</v>
      </c>
      <c r="F44" s="100">
        <v>0</v>
      </c>
      <c r="G44" s="100">
        <f>'10'!G42</f>
        <v>0</v>
      </c>
      <c r="H44" s="100">
        <v>0</v>
      </c>
      <c r="I44" s="100">
        <f t="shared" si="9"/>
        <v>0</v>
      </c>
      <c r="J44" s="100">
        <v>0</v>
      </c>
      <c r="K44" s="100">
        <v>0</v>
      </c>
      <c r="L44" s="100">
        <f>'10'!H42</f>
        <v>0</v>
      </c>
      <c r="M44" s="100">
        <v>0</v>
      </c>
      <c r="N44" s="100">
        <f t="shared" si="10"/>
        <v>0</v>
      </c>
      <c r="O44" s="150">
        <f t="shared" si="11"/>
        <v>0</v>
      </c>
      <c r="P44" s="100">
        <f t="shared" si="12"/>
        <v>0</v>
      </c>
      <c r="Q44" s="150">
        <f t="shared" si="13"/>
        <v>0</v>
      </c>
      <c r="R44" s="100">
        <f t="shared" si="14"/>
        <v>0</v>
      </c>
      <c r="S44" s="150">
        <f t="shared" si="15"/>
        <v>0</v>
      </c>
      <c r="T44" s="100">
        <f t="shared" si="16"/>
        <v>0</v>
      </c>
      <c r="U44" s="150">
        <f t="shared" si="17"/>
        <v>0</v>
      </c>
      <c r="V44" s="100">
        <f t="shared" si="18"/>
        <v>0</v>
      </c>
      <c r="W44" s="150">
        <f t="shared" si="19"/>
        <v>0</v>
      </c>
      <c r="X44" s="96"/>
    </row>
    <row r="45" spans="1:24" ht="24" x14ac:dyDescent="0.25">
      <c r="A45" s="128" t="str">
        <f>'10'!A43</f>
        <v>1.2.2.1.10</v>
      </c>
      <c r="B45" s="129" t="str">
        <f>'10'!B43</f>
        <v>Разработка проектно-сметной документации «Установка  КТП  взамен существующей КТП-50 с переводом нагрузок»</v>
      </c>
      <c r="C45" s="93" t="str">
        <f>'10'!C43</f>
        <v>M</v>
      </c>
      <c r="D45" s="100">
        <f t="shared" si="20"/>
        <v>0</v>
      </c>
      <c r="E45" s="100">
        <v>0</v>
      </c>
      <c r="F45" s="100">
        <v>0</v>
      </c>
      <c r="G45" s="100">
        <f>'10'!G43</f>
        <v>0</v>
      </c>
      <c r="H45" s="100">
        <v>0</v>
      </c>
      <c r="I45" s="100">
        <f t="shared" si="9"/>
        <v>0</v>
      </c>
      <c r="J45" s="100">
        <v>0</v>
      </c>
      <c r="K45" s="100">
        <v>0</v>
      </c>
      <c r="L45" s="100">
        <f>'10'!H43</f>
        <v>0</v>
      </c>
      <c r="M45" s="100">
        <v>0</v>
      </c>
      <c r="N45" s="100">
        <f t="shared" si="10"/>
        <v>0</v>
      </c>
      <c r="O45" s="150">
        <f t="shared" si="11"/>
        <v>0</v>
      </c>
      <c r="P45" s="100">
        <f t="shared" si="12"/>
        <v>0</v>
      </c>
      <c r="Q45" s="150">
        <f t="shared" si="13"/>
        <v>0</v>
      </c>
      <c r="R45" s="100">
        <f t="shared" si="14"/>
        <v>0</v>
      </c>
      <c r="S45" s="150">
        <f t="shared" si="15"/>
        <v>0</v>
      </c>
      <c r="T45" s="100">
        <f t="shared" si="16"/>
        <v>0</v>
      </c>
      <c r="U45" s="150">
        <f t="shared" si="17"/>
        <v>0</v>
      </c>
      <c r="V45" s="100">
        <f t="shared" si="18"/>
        <v>0</v>
      </c>
      <c r="W45" s="150">
        <f t="shared" si="19"/>
        <v>0</v>
      </c>
      <c r="X45" s="96"/>
    </row>
    <row r="46" spans="1:24" ht="24" x14ac:dyDescent="0.25">
      <c r="A46" s="128" t="str">
        <f>'10'!A44</f>
        <v>1.2.2.1.11</v>
      </c>
      <c r="B46" s="129" t="str">
        <f>'10'!B44</f>
        <v>Установка КТП  взамен существующей ТП-116 с переводом нагрузок</v>
      </c>
      <c r="C46" s="93" t="str">
        <f>'10'!C44</f>
        <v>N</v>
      </c>
      <c r="D46" s="100">
        <f t="shared" si="20"/>
        <v>3.4548000000000001</v>
      </c>
      <c r="E46" s="100">
        <v>0</v>
      </c>
      <c r="F46" s="100">
        <v>0</v>
      </c>
      <c r="G46" s="100">
        <f>'10'!G44</f>
        <v>3.4548000000000001</v>
      </c>
      <c r="H46" s="100">
        <v>0</v>
      </c>
      <c r="I46" s="100">
        <f t="shared" si="9"/>
        <v>0</v>
      </c>
      <c r="J46" s="100">
        <v>0</v>
      </c>
      <c r="K46" s="100">
        <v>0</v>
      </c>
      <c r="L46" s="100">
        <f>'10'!H44</f>
        <v>0</v>
      </c>
      <c r="M46" s="100">
        <v>0</v>
      </c>
      <c r="N46" s="100">
        <f t="shared" si="10"/>
        <v>-3.4548000000000001</v>
      </c>
      <c r="O46" s="150">
        <f t="shared" si="11"/>
        <v>-100</v>
      </c>
      <c r="P46" s="100">
        <f t="shared" si="12"/>
        <v>0</v>
      </c>
      <c r="Q46" s="150">
        <f t="shared" si="13"/>
        <v>0</v>
      </c>
      <c r="R46" s="100">
        <f t="shared" si="14"/>
        <v>0</v>
      </c>
      <c r="S46" s="150">
        <f t="shared" si="15"/>
        <v>0</v>
      </c>
      <c r="T46" s="100">
        <f t="shared" si="16"/>
        <v>-3.4548000000000001</v>
      </c>
      <c r="U46" s="150">
        <f t="shared" si="17"/>
        <v>-100</v>
      </c>
      <c r="V46" s="100">
        <f t="shared" si="18"/>
        <v>0</v>
      </c>
      <c r="W46" s="150">
        <f t="shared" si="19"/>
        <v>0</v>
      </c>
      <c r="X46" s="96"/>
    </row>
    <row r="47" spans="1:24" ht="24" x14ac:dyDescent="0.25">
      <c r="A47" s="128" t="str">
        <f>'10'!A45</f>
        <v>1.2.2.1.12</v>
      </c>
      <c r="B47" s="129" t="str">
        <f>'10'!B45</f>
        <v>Замена оборудования
 РУ-6кВ РП-16 с переводом нагрузок</v>
      </c>
      <c r="C47" s="93" t="str">
        <f>'10'!C45</f>
        <v>N</v>
      </c>
      <c r="D47" s="100">
        <f t="shared" si="20"/>
        <v>29.743200000000002</v>
      </c>
      <c r="E47" s="100">
        <v>0</v>
      </c>
      <c r="F47" s="100">
        <v>0</v>
      </c>
      <c r="G47" s="100">
        <f>'10'!G45</f>
        <v>29.743200000000002</v>
      </c>
      <c r="H47" s="100">
        <v>0</v>
      </c>
      <c r="I47" s="100">
        <f t="shared" si="9"/>
        <v>29.73600686</v>
      </c>
      <c r="J47" s="100">
        <v>0</v>
      </c>
      <c r="K47" s="100">
        <v>0</v>
      </c>
      <c r="L47" s="100">
        <f>'10'!H45</f>
        <v>29.73600686</v>
      </c>
      <c r="M47" s="100">
        <v>0</v>
      </c>
      <c r="N47" s="100">
        <f t="shared" si="10"/>
        <v>-7.1931400000018186E-3</v>
      </c>
      <c r="O47" s="150">
        <f t="shared" si="11"/>
        <v>-2.4184149654380895E-2</v>
      </c>
      <c r="P47" s="100">
        <f t="shared" si="12"/>
        <v>0</v>
      </c>
      <c r="Q47" s="150">
        <f t="shared" si="13"/>
        <v>0</v>
      </c>
      <c r="R47" s="100">
        <f t="shared" si="14"/>
        <v>0</v>
      </c>
      <c r="S47" s="150">
        <f t="shared" si="15"/>
        <v>0</v>
      </c>
      <c r="T47" s="100">
        <f t="shared" si="16"/>
        <v>-7.1931400000018186E-3</v>
      </c>
      <c r="U47" s="150">
        <f t="shared" si="17"/>
        <v>-2.4184149654380895E-2</v>
      </c>
      <c r="V47" s="100">
        <f t="shared" si="18"/>
        <v>0</v>
      </c>
      <c r="W47" s="150">
        <f t="shared" si="19"/>
        <v>0</v>
      </c>
      <c r="X47" s="96"/>
    </row>
    <row r="48" spans="1:24" ht="24" x14ac:dyDescent="0.25">
      <c r="A48" s="128" t="str">
        <f>'10'!A46</f>
        <v>1.2.2.1.13</v>
      </c>
      <c r="B48" s="129" t="str">
        <f>'10'!B46</f>
        <v>Установка  оборудования БКТПБ  взамен существующей ТП-375 с переводом нагрузок</v>
      </c>
      <c r="C48" s="93" t="str">
        <f>'10'!C46</f>
        <v>N</v>
      </c>
      <c r="D48" s="100">
        <f t="shared" si="20"/>
        <v>6.3179999999999996</v>
      </c>
      <c r="E48" s="100">
        <v>0</v>
      </c>
      <c r="F48" s="100">
        <v>0</v>
      </c>
      <c r="G48" s="100">
        <f>'10'!G46</f>
        <v>6.3179999999999996</v>
      </c>
      <c r="H48" s="100">
        <v>0</v>
      </c>
      <c r="I48" s="100">
        <f t="shared" si="9"/>
        <v>0</v>
      </c>
      <c r="J48" s="100">
        <v>0</v>
      </c>
      <c r="K48" s="100">
        <v>0</v>
      </c>
      <c r="L48" s="100">
        <f>'10'!H46</f>
        <v>0</v>
      </c>
      <c r="M48" s="100">
        <v>0</v>
      </c>
      <c r="N48" s="100">
        <f t="shared" si="10"/>
        <v>-6.3179999999999996</v>
      </c>
      <c r="O48" s="150">
        <f t="shared" si="11"/>
        <v>-100</v>
      </c>
      <c r="P48" s="100">
        <f t="shared" si="12"/>
        <v>0</v>
      </c>
      <c r="Q48" s="150">
        <f t="shared" si="13"/>
        <v>0</v>
      </c>
      <c r="R48" s="100">
        <f t="shared" si="14"/>
        <v>0</v>
      </c>
      <c r="S48" s="150">
        <f t="shared" si="15"/>
        <v>0</v>
      </c>
      <c r="T48" s="100">
        <f t="shared" si="16"/>
        <v>-6.3179999999999996</v>
      </c>
      <c r="U48" s="150">
        <f t="shared" si="17"/>
        <v>-100</v>
      </c>
      <c r="V48" s="100">
        <f t="shared" si="18"/>
        <v>0</v>
      </c>
      <c r="W48" s="150">
        <f t="shared" si="19"/>
        <v>0</v>
      </c>
      <c r="X48" s="96"/>
    </row>
    <row r="49" spans="1:24" ht="24" x14ac:dyDescent="0.25">
      <c r="A49" s="128" t="str">
        <f>'10'!A47</f>
        <v>1.2.2.1.14</v>
      </c>
      <c r="B49" s="129" t="str">
        <f>'10'!B47</f>
        <v>Установка КТП взамен существующей ТП-130 с переводом нагрузок</v>
      </c>
      <c r="C49" s="93" t="str">
        <f>'10'!C47</f>
        <v>N</v>
      </c>
      <c r="D49" s="100">
        <f t="shared" si="20"/>
        <v>3.24</v>
      </c>
      <c r="E49" s="100">
        <v>0</v>
      </c>
      <c r="F49" s="100">
        <v>0</v>
      </c>
      <c r="G49" s="100">
        <f>'10'!G47</f>
        <v>3.24</v>
      </c>
      <c r="H49" s="100">
        <v>0</v>
      </c>
      <c r="I49" s="100">
        <f t="shared" si="9"/>
        <v>0</v>
      </c>
      <c r="J49" s="100">
        <v>0</v>
      </c>
      <c r="K49" s="100">
        <v>0</v>
      </c>
      <c r="L49" s="100">
        <f>'10'!H47</f>
        <v>0</v>
      </c>
      <c r="M49" s="100">
        <v>0</v>
      </c>
      <c r="N49" s="100">
        <f t="shared" si="10"/>
        <v>-3.24</v>
      </c>
      <c r="O49" s="150">
        <f t="shared" si="11"/>
        <v>-100</v>
      </c>
      <c r="P49" s="100">
        <f t="shared" si="12"/>
        <v>0</v>
      </c>
      <c r="Q49" s="150">
        <f t="shared" si="13"/>
        <v>0</v>
      </c>
      <c r="R49" s="100">
        <f t="shared" si="14"/>
        <v>0</v>
      </c>
      <c r="S49" s="150">
        <f t="shared" si="15"/>
        <v>0</v>
      </c>
      <c r="T49" s="100">
        <f t="shared" si="16"/>
        <v>-3.24</v>
      </c>
      <c r="U49" s="150">
        <f t="shared" si="17"/>
        <v>-100</v>
      </c>
      <c r="V49" s="100">
        <f t="shared" si="18"/>
        <v>0</v>
      </c>
      <c r="W49" s="150">
        <f t="shared" si="19"/>
        <v>0</v>
      </c>
      <c r="X49" s="96"/>
    </row>
    <row r="50" spans="1:24" ht="24" x14ac:dyDescent="0.25">
      <c r="A50" s="128" t="str">
        <f>'10'!A48</f>
        <v>1.2.2.1.15</v>
      </c>
      <c r="B50" s="129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50" s="93" t="str">
        <f>'10'!C48</f>
        <v>N</v>
      </c>
      <c r="D50" s="100">
        <f t="shared" si="20"/>
        <v>0.47088000000000002</v>
      </c>
      <c r="E50" s="100">
        <v>0</v>
      </c>
      <c r="F50" s="100">
        <v>0</v>
      </c>
      <c r="G50" s="100">
        <f>'10'!G48</f>
        <v>0.47088000000000002</v>
      </c>
      <c r="H50" s="100">
        <v>0</v>
      </c>
      <c r="I50" s="100">
        <f t="shared" si="9"/>
        <v>0</v>
      </c>
      <c r="J50" s="100">
        <v>0</v>
      </c>
      <c r="K50" s="100">
        <v>0</v>
      </c>
      <c r="L50" s="100">
        <f>'10'!H48</f>
        <v>0</v>
      </c>
      <c r="M50" s="100">
        <v>0</v>
      </c>
      <c r="N50" s="100">
        <f t="shared" si="10"/>
        <v>-0.47088000000000002</v>
      </c>
      <c r="O50" s="150">
        <f t="shared" si="11"/>
        <v>-100</v>
      </c>
      <c r="P50" s="100">
        <f t="shared" si="12"/>
        <v>0</v>
      </c>
      <c r="Q50" s="150">
        <f t="shared" si="13"/>
        <v>0</v>
      </c>
      <c r="R50" s="100">
        <f t="shared" si="14"/>
        <v>0</v>
      </c>
      <c r="S50" s="150">
        <f t="shared" si="15"/>
        <v>0</v>
      </c>
      <c r="T50" s="100">
        <f t="shared" si="16"/>
        <v>-0.47088000000000002</v>
      </c>
      <c r="U50" s="150">
        <f t="shared" si="17"/>
        <v>-100</v>
      </c>
      <c r="V50" s="100">
        <f t="shared" si="18"/>
        <v>0</v>
      </c>
      <c r="W50" s="150">
        <f t="shared" si="19"/>
        <v>0</v>
      </c>
      <c r="X50" s="96"/>
    </row>
    <row r="51" spans="1:24" ht="24" x14ac:dyDescent="0.25">
      <c r="A51" s="128" t="str">
        <f>'10'!A49</f>
        <v>1.2.2.1.16</v>
      </c>
      <c r="B51" s="129" t="str">
        <f>'10'!B49</f>
        <v>Реконструкция ТП-11 с заменой оборудования и переводом нагрузок</v>
      </c>
      <c r="C51" s="93" t="str">
        <f>'10'!C49</f>
        <v>O</v>
      </c>
      <c r="D51" s="100">
        <f t="shared" si="20"/>
        <v>0</v>
      </c>
      <c r="E51" s="100">
        <v>0</v>
      </c>
      <c r="F51" s="100">
        <v>0</v>
      </c>
      <c r="G51" s="100">
        <f>'10'!G49</f>
        <v>0</v>
      </c>
      <c r="H51" s="100">
        <v>0</v>
      </c>
      <c r="I51" s="100">
        <f t="shared" si="9"/>
        <v>0</v>
      </c>
      <c r="J51" s="100">
        <v>0</v>
      </c>
      <c r="K51" s="100">
        <v>0</v>
      </c>
      <c r="L51" s="100">
        <f>'10'!H49</f>
        <v>0</v>
      </c>
      <c r="M51" s="100">
        <v>0</v>
      </c>
      <c r="N51" s="100">
        <f t="shared" si="10"/>
        <v>0</v>
      </c>
      <c r="O51" s="150">
        <f t="shared" si="11"/>
        <v>0</v>
      </c>
      <c r="P51" s="100">
        <f t="shared" si="12"/>
        <v>0</v>
      </c>
      <c r="Q51" s="150">
        <f t="shared" si="13"/>
        <v>0</v>
      </c>
      <c r="R51" s="100">
        <f t="shared" si="14"/>
        <v>0</v>
      </c>
      <c r="S51" s="150">
        <f t="shared" si="15"/>
        <v>0</v>
      </c>
      <c r="T51" s="100">
        <f t="shared" si="16"/>
        <v>0</v>
      </c>
      <c r="U51" s="150">
        <f t="shared" si="17"/>
        <v>0</v>
      </c>
      <c r="V51" s="100">
        <f t="shared" si="18"/>
        <v>0</v>
      </c>
      <c r="W51" s="150">
        <f t="shared" si="19"/>
        <v>0</v>
      </c>
      <c r="X51" s="96"/>
    </row>
    <row r="52" spans="1:24" ht="24" x14ac:dyDescent="0.25">
      <c r="A52" s="128" t="str">
        <f>'10'!A50</f>
        <v>1.2.2.1.17</v>
      </c>
      <c r="B52" s="129" t="str">
        <f>'10'!B50</f>
        <v>Установка КТП взамен существующей ТП-345 с переводом нагрузок</v>
      </c>
      <c r="C52" s="93" t="str">
        <f>'10'!C50</f>
        <v>O</v>
      </c>
      <c r="D52" s="100">
        <f t="shared" si="20"/>
        <v>0</v>
      </c>
      <c r="E52" s="100">
        <v>0</v>
      </c>
      <c r="F52" s="100">
        <v>0</v>
      </c>
      <c r="G52" s="100">
        <f>'10'!G50</f>
        <v>0</v>
      </c>
      <c r="H52" s="100">
        <v>0</v>
      </c>
      <c r="I52" s="100">
        <f t="shared" si="9"/>
        <v>0</v>
      </c>
      <c r="J52" s="100">
        <v>0</v>
      </c>
      <c r="K52" s="100">
        <v>0</v>
      </c>
      <c r="L52" s="100">
        <f>'10'!H50</f>
        <v>0</v>
      </c>
      <c r="M52" s="100">
        <v>0</v>
      </c>
      <c r="N52" s="100">
        <f t="shared" si="10"/>
        <v>0</v>
      </c>
      <c r="O52" s="150">
        <f t="shared" si="11"/>
        <v>0</v>
      </c>
      <c r="P52" s="100">
        <f t="shared" si="12"/>
        <v>0</v>
      </c>
      <c r="Q52" s="150">
        <f t="shared" si="13"/>
        <v>0</v>
      </c>
      <c r="R52" s="100">
        <f t="shared" si="14"/>
        <v>0</v>
      </c>
      <c r="S52" s="150">
        <f t="shared" si="15"/>
        <v>0</v>
      </c>
      <c r="T52" s="100">
        <f t="shared" si="16"/>
        <v>0</v>
      </c>
      <c r="U52" s="150">
        <f t="shared" si="17"/>
        <v>0</v>
      </c>
      <c r="V52" s="100">
        <f t="shared" si="18"/>
        <v>0</v>
      </c>
      <c r="W52" s="150">
        <f t="shared" si="19"/>
        <v>0</v>
      </c>
      <c r="X52" s="96"/>
    </row>
    <row r="53" spans="1:24" ht="24" x14ac:dyDescent="0.25">
      <c r="A53" s="128" t="str">
        <f>'10'!A51</f>
        <v>1.2.2.1.18</v>
      </c>
      <c r="B53" s="129" t="str">
        <f>'10'!B51</f>
        <v>Реконструкция ТП-25 с заменой оборудования РУ-6кВ и переводом нагрузок</v>
      </c>
      <c r="C53" s="93" t="str">
        <f>'10'!C51</f>
        <v>O</v>
      </c>
      <c r="D53" s="100">
        <f t="shared" si="20"/>
        <v>0</v>
      </c>
      <c r="E53" s="100">
        <v>0</v>
      </c>
      <c r="F53" s="100">
        <v>0</v>
      </c>
      <c r="G53" s="100">
        <f>'10'!G51</f>
        <v>0</v>
      </c>
      <c r="H53" s="100">
        <v>0</v>
      </c>
      <c r="I53" s="100">
        <f t="shared" si="9"/>
        <v>0</v>
      </c>
      <c r="J53" s="100">
        <v>0</v>
      </c>
      <c r="K53" s="100">
        <v>0</v>
      </c>
      <c r="L53" s="100">
        <f>'10'!H51</f>
        <v>0</v>
      </c>
      <c r="M53" s="100">
        <v>0</v>
      </c>
      <c r="N53" s="100">
        <f t="shared" si="10"/>
        <v>0</v>
      </c>
      <c r="O53" s="150">
        <f t="shared" si="11"/>
        <v>0</v>
      </c>
      <c r="P53" s="100">
        <f t="shared" si="12"/>
        <v>0</v>
      </c>
      <c r="Q53" s="150">
        <f t="shared" si="13"/>
        <v>0</v>
      </c>
      <c r="R53" s="100">
        <f t="shared" si="14"/>
        <v>0</v>
      </c>
      <c r="S53" s="150">
        <f t="shared" si="15"/>
        <v>0</v>
      </c>
      <c r="T53" s="100">
        <f t="shared" si="16"/>
        <v>0</v>
      </c>
      <c r="U53" s="150">
        <f t="shared" si="17"/>
        <v>0</v>
      </c>
      <c r="V53" s="100">
        <f t="shared" si="18"/>
        <v>0</v>
      </c>
      <c r="W53" s="150">
        <f t="shared" si="19"/>
        <v>0</v>
      </c>
      <c r="X53" s="96"/>
    </row>
    <row r="54" spans="1:24" ht="24" x14ac:dyDescent="0.25">
      <c r="A54" s="128" t="str">
        <f>'10'!A52</f>
        <v>1.2.2.1.19</v>
      </c>
      <c r="B54" s="129" t="str">
        <f>'10'!B52</f>
        <v>Замена оборудования РУ-6кВ ТП-55 с переводом нагрузок</v>
      </c>
      <c r="C54" s="93" t="str">
        <f>'10'!C52</f>
        <v>O</v>
      </c>
      <c r="D54" s="100">
        <f t="shared" si="20"/>
        <v>0</v>
      </c>
      <c r="E54" s="100">
        <v>0</v>
      </c>
      <c r="F54" s="100">
        <v>0</v>
      </c>
      <c r="G54" s="100">
        <f>'10'!G52</f>
        <v>0</v>
      </c>
      <c r="H54" s="100">
        <v>0</v>
      </c>
      <c r="I54" s="100">
        <f t="shared" si="9"/>
        <v>0</v>
      </c>
      <c r="J54" s="100">
        <v>0</v>
      </c>
      <c r="K54" s="100">
        <v>0</v>
      </c>
      <c r="L54" s="100">
        <f>'10'!H52</f>
        <v>0</v>
      </c>
      <c r="M54" s="100">
        <v>0</v>
      </c>
      <c r="N54" s="100">
        <f t="shared" si="10"/>
        <v>0</v>
      </c>
      <c r="O54" s="150">
        <f t="shared" si="11"/>
        <v>0</v>
      </c>
      <c r="P54" s="100">
        <f t="shared" si="12"/>
        <v>0</v>
      </c>
      <c r="Q54" s="150">
        <f t="shared" si="13"/>
        <v>0</v>
      </c>
      <c r="R54" s="100">
        <f t="shared" si="14"/>
        <v>0</v>
      </c>
      <c r="S54" s="150">
        <f t="shared" si="15"/>
        <v>0</v>
      </c>
      <c r="T54" s="100">
        <f t="shared" si="16"/>
        <v>0</v>
      </c>
      <c r="U54" s="150">
        <f t="shared" si="17"/>
        <v>0</v>
      </c>
      <c r="V54" s="100">
        <f t="shared" si="18"/>
        <v>0</v>
      </c>
      <c r="W54" s="150">
        <f t="shared" si="19"/>
        <v>0</v>
      </c>
      <c r="X54" s="96"/>
    </row>
    <row r="55" spans="1:24" ht="24" x14ac:dyDescent="0.25">
      <c r="A55" s="128" t="str">
        <f>'10'!A53</f>
        <v>1.2.2.1.20</v>
      </c>
      <c r="B55" s="129" t="str">
        <f>'10'!B53</f>
        <v>Замена оборудования ОРУ-35кВ секции №2 ГПП-1</v>
      </c>
      <c r="C55" s="93" t="str">
        <f>'10'!C53</f>
        <v>O</v>
      </c>
      <c r="D55" s="100">
        <f t="shared" si="20"/>
        <v>0</v>
      </c>
      <c r="E55" s="100">
        <v>0</v>
      </c>
      <c r="F55" s="100">
        <v>0</v>
      </c>
      <c r="G55" s="100">
        <f>'10'!G53</f>
        <v>0</v>
      </c>
      <c r="H55" s="100">
        <v>0</v>
      </c>
      <c r="I55" s="100">
        <f t="shared" si="9"/>
        <v>0</v>
      </c>
      <c r="J55" s="100">
        <v>0</v>
      </c>
      <c r="K55" s="100">
        <v>0</v>
      </c>
      <c r="L55" s="100">
        <f>'10'!H53</f>
        <v>0</v>
      </c>
      <c r="M55" s="100">
        <v>0</v>
      </c>
      <c r="N55" s="100">
        <f t="shared" si="10"/>
        <v>0</v>
      </c>
      <c r="O55" s="150">
        <f t="shared" si="11"/>
        <v>0</v>
      </c>
      <c r="P55" s="100">
        <f t="shared" si="12"/>
        <v>0</v>
      </c>
      <c r="Q55" s="150">
        <f t="shared" si="13"/>
        <v>0</v>
      </c>
      <c r="R55" s="100">
        <f t="shared" si="14"/>
        <v>0</v>
      </c>
      <c r="S55" s="150">
        <f t="shared" si="15"/>
        <v>0</v>
      </c>
      <c r="T55" s="100">
        <f t="shared" si="16"/>
        <v>0</v>
      </c>
      <c r="U55" s="150">
        <f t="shared" si="17"/>
        <v>0</v>
      </c>
      <c r="V55" s="100">
        <f t="shared" si="18"/>
        <v>0</v>
      </c>
      <c r="W55" s="150">
        <f t="shared" si="19"/>
        <v>0</v>
      </c>
      <c r="X55" s="96"/>
    </row>
    <row r="56" spans="1:24" ht="24" x14ac:dyDescent="0.25">
      <c r="A56" s="128" t="str">
        <f>'10'!A54</f>
        <v>1.2.2.1.21</v>
      </c>
      <c r="B56" s="129" t="str">
        <f>'10'!B54</f>
        <v>Реконструкция ТП-372 с заменой оборудования и переводом нагрузок</v>
      </c>
      <c r="C56" s="93" t="str">
        <f>'10'!C54</f>
        <v>O</v>
      </c>
      <c r="D56" s="100">
        <f t="shared" si="20"/>
        <v>0</v>
      </c>
      <c r="E56" s="100">
        <v>0</v>
      </c>
      <c r="F56" s="100">
        <v>0</v>
      </c>
      <c r="G56" s="100">
        <f>'10'!G54</f>
        <v>0</v>
      </c>
      <c r="H56" s="100">
        <v>0</v>
      </c>
      <c r="I56" s="100">
        <f t="shared" si="9"/>
        <v>0</v>
      </c>
      <c r="J56" s="100">
        <v>0</v>
      </c>
      <c r="K56" s="100">
        <v>0</v>
      </c>
      <c r="L56" s="100">
        <f>'10'!H54</f>
        <v>0</v>
      </c>
      <c r="M56" s="100">
        <v>0</v>
      </c>
      <c r="N56" s="100">
        <f t="shared" si="10"/>
        <v>0</v>
      </c>
      <c r="O56" s="150">
        <f t="shared" si="11"/>
        <v>0</v>
      </c>
      <c r="P56" s="100">
        <f t="shared" si="12"/>
        <v>0</v>
      </c>
      <c r="Q56" s="150">
        <f t="shared" si="13"/>
        <v>0</v>
      </c>
      <c r="R56" s="100">
        <f t="shared" si="14"/>
        <v>0</v>
      </c>
      <c r="S56" s="150">
        <f t="shared" si="15"/>
        <v>0</v>
      </c>
      <c r="T56" s="100">
        <f t="shared" si="16"/>
        <v>0</v>
      </c>
      <c r="U56" s="150">
        <f t="shared" si="17"/>
        <v>0</v>
      </c>
      <c r="V56" s="100">
        <f t="shared" si="18"/>
        <v>0</v>
      </c>
      <c r="W56" s="150">
        <f t="shared" si="19"/>
        <v>0</v>
      </c>
      <c r="X56" s="96"/>
    </row>
    <row r="57" spans="1:24" ht="24" x14ac:dyDescent="0.25">
      <c r="A57" s="128" t="str">
        <f>'10'!A55</f>
        <v>1.2.2.1.22</v>
      </c>
      <c r="B57" s="129" t="str">
        <f>'10'!B55</f>
        <v>Установка КТП взамен существующей КТП-150 с переводом нагрузок</v>
      </c>
      <c r="C57" s="93" t="str">
        <f>'10'!C55</f>
        <v>O</v>
      </c>
      <c r="D57" s="100">
        <f t="shared" si="20"/>
        <v>0</v>
      </c>
      <c r="E57" s="100">
        <v>0</v>
      </c>
      <c r="F57" s="100">
        <v>0</v>
      </c>
      <c r="G57" s="100">
        <f>'10'!G55</f>
        <v>0</v>
      </c>
      <c r="H57" s="100">
        <v>0</v>
      </c>
      <c r="I57" s="100">
        <f t="shared" si="9"/>
        <v>0</v>
      </c>
      <c r="J57" s="100">
        <v>0</v>
      </c>
      <c r="K57" s="100">
        <v>0</v>
      </c>
      <c r="L57" s="100">
        <f>'10'!H55</f>
        <v>0</v>
      </c>
      <c r="M57" s="100">
        <v>0</v>
      </c>
      <c r="N57" s="100">
        <f t="shared" si="10"/>
        <v>0</v>
      </c>
      <c r="O57" s="150">
        <f t="shared" si="11"/>
        <v>0</v>
      </c>
      <c r="P57" s="100">
        <f t="shared" si="12"/>
        <v>0</v>
      </c>
      <c r="Q57" s="150">
        <f t="shared" si="13"/>
        <v>0</v>
      </c>
      <c r="R57" s="100">
        <f t="shared" si="14"/>
        <v>0</v>
      </c>
      <c r="S57" s="150">
        <f t="shared" si="15"/>
        <v>0</v>
      </c>
      <c r="T57" s="100">
        <f t="shared" si="16"/>
        <v>0</v>
      </c>
      <c r="U57" s="150">
        <f t="shared" si="17"/>
        <v>0</v>
      </c>
      <c r="V57" s="100">
        <f t="shared" si="18"/>
        <v>0</v>
      </c>
      <c r="W57" s="150">
        <f t="shared" si="19"/>
        <v>0</v>
      </c>
      <c r="X57" s="96"/>
    </row>
    <row r="58" spans="1:24" ht="24" x14ac:dyDescent="0.25">
      <c r="A58" s="128" t="str">
        <f>'10'!A56</f>
        <v>1.2.2.2</v>
      </c>
      <c r="B58" s="129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8" s="93" t="str">
        <f>'10'!C56</f>
        <v>M-O</v>
      </c>
      <c r="D58" s="100">
        <f t="shared" si="20"/>
        <v>6.9275999999999991</v>
      </c>
      <c r="E58" s="100">
        <v>0</v>
      </c>
      <c r="F58" s="100">
        <v>0</v>
      </c>
      <c r="G58" s="100">
        <f>'10'!G56</f>
        <v>6.9275999999999991</v>
      </c>
      <c r="H58" s="100">
        <v>0</v>
      </c>
      <c r="I58" s="100">
        <f t="shared" si="9"/>
        <v>3.6296696160000002</v>
      </c>
      <c r="J58" s="100">
        <v>0</v>
      </c>
      <c r="K58" s="100">
        <v>0</v>
      </c>
      <c r="L58" s="100">
        <f>'10'!H56</f>
        <v>3.6296696160000002</v>
      </c>
      <c r="M58" s="100">
        <v>0</v>
      </c>
      <c r="N58" s="100">
        <f t="shared" si="10"/>
        <v>-3.2979303839999989</v>
      </c>
      <c r="O58" s="150">
        <f t="shared" si="11"/>
        <v>-47.605669842369643</v>
      </c>
      <c r="P58" s="100">
        <f t="shared" si="12"/>
        <v>0</v>
      </c>
      <c r="Q58" s="150">
        <f t="shared" si="13"/>
        <v>0</v>
      </c>
      <c r="R58" s="100">
        <f t="shared" si="14"/>
        <v>0</v>
      </c>
      <c r="S58" s="150">
        <f t="shared" si="15"/>
        <v>0</v>
      </c>
      <c r="T58" s="100">
        <f t="shared" si="16"/>
        <v>-3.2979303839999989</v>
      </c>
      <c r="U58" s="150">
        <f t="shared" si="17"/>
        <v>-47.605669842369643</v>
      </c>
      <c r="V58" s="100">
        <f t="shared" si="18"/>
        <v>0</v>
      </c>
      <c r="W58" s="150">
        <f t="shared" si="19"/>
        <v>0</v>
      </c>
      <c r="X58" s="96"/>
    </row>
    <row r="59" spans="1:24" ht="24" x14ac:dyDescent="0.25">
      <c r="A59" s="128" t="str">
        <f>'10'!A57</f>
        <v>1.2.2.2.1</v>
      </c>
      <c r="B59" s="129" t="str">
        <f>'10'!B57</f>
        <v>Замена силовых трансформаторов со сроком службы 30 и более лет</v>
      </c>
      <c r="C59" s="93" t="str">
        <f>'10'!C57</f>
        <v>M-O</v>
      </c>
      <c r="D59" s="100">
        <f t="shared" si="20"/>
        <v>6.9275999999999991</v>
      </c>
      <c r="E59" s="100">
        <v>0</v>
      </c>
      <c r="F59" s="100">
        <v>0</v>
      </c>
      <c r="G59" s="100">
        <f>'10'!G57</f>
        <v>6.9275999999999991</v>
      </c>
      <c r="H59" s="100">
        <v>0</v>
      </c>
      <c r="I59" s="100">
        <f t="shared" si="9"/>
        <v>3.6296696160000002</v>
      </c>
      <c r="J59" s="100">
        <v>0</v>
      </c>
      <c r="K59" s="100">
        <v>0</v>
      </c>
      <c r="L59" s="100">
        <f>'10'!H57</f>
        <v>3.6296696160000002</v>
      </c>
      <c r="M59" s="100">
        <v>0</v>
      </c>
      <c r="N59" s="100">
        <f t="shared" si="10"/>
        <v>-3.2979303839999989</v>
      </c>
      <c r="O59" s="150">
        <f t="shared" si="11"/>
        <v>-47.605669842369643</v>
      </c>
      <c r="P59" s="100">
        <f t="shared" si="12"/>
        <v>0</v>
      </c>
      <c r="Q59" s="150">
        <f t="shared" si="13"/>
        <v>0</v>
      </c>
      <c r="R59" s="100">
        <f t="shared" si="14"/>
        <v>0</v>
      </c>
      <c r="S59" s="150">
        <f t="shared" si="15"/>
        <v>0</v>
      </c>
      <c r="T59" s="100">
        <f t="shared" si="16"/>
        <v>-3.2979303839999989</v>
      </c>
      <c r="U59" s="150">
        <f t="shared" si="17"/>
        <v>-47.605669842369643</v>
      </c>
      <c r="V59" s="100">
        <f t="shared" si="18"/>
        <v>0</v>
      </c>
      <c r="W59" s="150">
        <f t="shared" si="19"/>
        <v>0</v>
      </c>
      <c r="X59" s="96"/>
    </row>
    <row r="60" spans="1:24" ht="24" x14ac:dyDescent="0.25">
      <c r="A60" s="128" t="str">
        <f>'10'!A58</f>
        <v>1.2.3.</v>
      </c>
      <c r="B60" s="129" t="str">
        <f>'10'!B58</f>
        <v>Реконструкция, модернизация, техническое перевооружение линий электропередачи, всего, в том числе:</v>
      </c>
      <c r="C60" s="93" t="str">
        <f>'10'!C58</f>
        <v>N-O</v>
      </c>
      <c r="D60" s="100">
        <f t="shared" si="20"/>
        <v>6.3028439999999994</v>
      </c>
      <c r="E60" s="100">
        <v>0</v>
      </c>
      <c r="F60" s="100">
        <v>0</v>
      </c>
      <c r="G60" s="100">
        <f>'10'!G58</f>
        <v>6.3028439999999994</v>
      </c>
      <c r="H60" s="100">
        <v>0</v>
      </c>
      <c r="I60" s="100">
        <f t="shared" si="9"/>
        <v>0</v>
      </c>
      <c r="J60" s="100">
        <v>0</v>
      </c>
      <c r="K60" s="100">
        <v>0</v>
      </c>
      <c r="L60" s="100">
        <f>'10'!H58</f>
        <v>0</v>
      </c>
      <c r="M60" s="100">
        <v>0</v>
      </c>
      <c r="N60" s="100">
        <f t="shared" si="10"/>
        <v>-6.3028439999999994</v>
      </c>
      <c r="O60" s="150">
        <f t="shared" si="11"/>
        <v>-100</v>
      </c>
      <c r="P60" s="100">
        <f t="shared" si="12"/>
        <v>0</v>
      </c>
      <c r="Q60" s="150">
        <f t="shared" si="13"/>
        <v>0</v>
      </c>
      <c r="R60" s="100">
        <f t="shared" si="14"/>
        <v>0</v>
      </c>
      <c r="S60" s="150">
        <f t="shared" si="15"/>
        <v>0</v>
      </c>
      <c r="T60" s="100">
        <f t="shared" si="16"/>
        <v>-6.3028439999999994</v>
      </c>
      <c r="U60" s="150">
        <f t="shared" si="17"/>
        <v>-100</v>
      </c>
      <c r="V60" s="100">
        <f t="shared" si="18"/>
        <v>0</v>
      </c>
      <c r="W60" s="150">
        <f t="shared" si="19"/>
        <v>0</v>
      </c>
      <c r="X60" s="96"/>
    </row>
    <row r="61" spans="1:24" ht="24" x14ac:dyDescent="0.25">
      <c r="A61" s="128" t="str">
        <f>'10'!A59</f>
        <v>1.2.3.1.</v>
      </c>
      <c r="B61" s="129" t="str">
        <f>'10'!B59</f>
        <v>Реконструкция линий электропередачи, всего, в том числе:</v>
      </c>
      <c r="C61" s="93" t="str">
        <f>'10'!C59</f>
        <v>N-O</v>
      </c>
      <c r="D61" s="100">
        <f t="shared" si="20"/>
        <v>6.3028439999999994</v>
      </c>
      <c r="E61" s="100">
        <v>0</v>
      </c>
      <c r="F61" s="100">
        <v>0</v>
      </c>
      <c r="G61" s="100">
        <f>'10'!G59</f>
        <v>6.3028439999999994</v>
      </c>
      <c r="H61" s="100">
        <v>0</v>
      </c>
      <c r="I61" s="100">
        <f t="shared" si="9"/>
        <v>0</v>
      </c>
      <c r="J61" s="100">
        <v>0</v>
      </c>
      <c r="K61" s="100">
        <v>0</v>
      </c>
      <c r="L61" s="100">
        <f>'10'!H59</f>
        <v>0</v>
      </c>
      <c r="M61" s="100">
        <v>0</v>
      </c>
      <c r="N61" s="100">
        <f t="shared" si="10"/>
        <v>-6.3028439999999994</v>
      </c>
      <c r="O61" s="150">
        <f t="shared" si="11"/>
        <v>-100</v>
      </c>
      <c r="P61" s="100">
        <f t="shared" si="12"/>
        <v>0</v>
      </c>
      <c r="Q61" s="150">
        <f t="shared" si="13"/>
        <v>0</v>
      </c>
      <c r="R61" s="100">
        <f t="shared" si="14"/>
        <v>0</v>
      </c>
      <c r="S61" s="150">
        <f t="shared" si="15"/>
        <v>0</v>
      </c>
      <c r="T61" s="100">
        <f t="shared" si="16"/>
        <v>-6.3028439999999994</v>
      </c>
      <c r="U61" s="150">
        <f t="shared" si="17"/>
        <v>-100</v>
      </c>
      <c r="V61" s="100">
        <f t="shared" si="18"/>
        <v>0</v>
      </c>
      <c r="W61" s="150">
        <f t="shared" si="19"/>
        <v>0</v>
      </c>
      <c r="X61" s="96"/>
    </row>
    <row r="62" spans="1:24" ht="24" x14ac:dyDescent="0.25">
      <c r="A62" s="128" t="str">
        <f>'10'!A60</f>
        <v>1.2.3.1.1.</v>
      </c>
      <c r="B62" s="129" t="str">
        <f>'10'!B60</f>
        <v>Реконструкция КВЛ-6кВ ТП-95-ТП-26 путем замены участка ВЛ-6кВ на КЛ-6кВ, используя метод ГНБ</v>
      </c>
      <c r="C62" s="93" t="str">
        <f>'10'!C60</f>
        <v>N</v>
      </c>
      <c r="D62" s="100">
        <f t="shared" si="20"/>
        <v>4.3847999999999994</v>
      </c>
      <c r="E62" s="100">
        <v>0</v>
      </c>
      <c r="F62" s="100">
        <v>0</v>
      </c>
      <c r="G62" s="100">
        <f>'10'!G60</f>
        <v>4.3847999999999994</v>
      </c>
      <c r="H62" s="100">
        <v>0</v>
      </c>
      <c r="I62" s="100">
        <f t="shared" si="9"/>
        <v>0</v>
      </c>
      <c r="J62" s="100">
        <v>0</v>
      </c>
      <c r="K62" s="100">
        <v>0</v>
      </c>
      <c r="L62" s="100">
        <f>'10'!H60</f>
        <v>0</v>
      </c>
      <c r="M62" s="100">
        <v>0</v>
      </c>
      <c r="N62" s="100">
        <f t="shared" si="10"/>
        <v>-4.3847999999999994</v>
      </c>
      <c r="O62" s="150">
        <f t="shared" si="11"/>
        <v>-100</v>
      </c>
      <c r="P62" s="100">
        <f t="shared" si="12"/>
        <v>0</v>
      </c>
      <c r="Q62" s="150">
        <f t="shared" si="13"/>
        <v>0</v>
      </c>
      <c r="R62" s="100">
        <f t="shared" si="14"/>
        <v>0</v>
      </c>
      <c r="S62" s="150">
        <f t="shared" si="15"/>
        <v>0</v>
      </c>
      <c r="T62" s="100">
        <f t="shared" si="16"/>
        <v>-4.3847999999999994</v>
      </c>
      <c r="U62" s="150">
        <f t="shared" si="17"/>
        <v>-100</v>
      </c>
      <c r="V62" s="100">
        <f t="shared" si="18"/>
        <v>0</v>
      </c>
      <c r="W62" s="150">
        <f t="shared" si="19"/>
        <v>0</v>
      </c>
      <c r="X62" s="96"/>
    </row>
    <row r="63" spans="1:24" ht="24" x14ac:dyDescent="0.25">
      <c r="A63" s="128" t="str">
        <f>'10'!A61</f>
        <v>1.2.3.1.2.</v>
      </c>
      <c r="B63" s="129" t="str">
        <f>'10'!B61</f>
        <v>Разработка проектно-сметной документации  "Строительство КЛ-6,0кВ РП8-КТП150 с участком ГНБ" (п.Гидромеханизации)</v>
      </c>
      <c r="C63" s="93" t="str">
        <f>'10'!C61</f>
        <v>N</v>
      </c>
      <c r="D63" s="100">
        <f t="shared" si="20"/>
        <v>1.9180440000000001</v>
      </c>
      <c r="E63" s="100">
        <v>0</v>
      </c>
      <c r="F63" s="100">
        <v>0</v>
      </c>
      <c r="G63" s="100">
        <f>'10'!G61</f>
        <v>1.9180440000000001</v>
      </c>
      <c r="H63" s="100">
        <v>0</v>
      </c>
      <c r="I63" s="100">
        <f t="shared" si="9"/>
        <v>0</v>
      </c>
      <c r="J63" s="100">
        <v>0</v>
      </c>
      <c r="K63" s="100">
        <v>0</v>
      </c>
      <c r="L63" s="100">
        <f>'10'!H61</f>
        <v>0</v>
      </c>
      <c r="M63" s="100">
        <v>0</v>
      </c>
      <c r="N63" s="100">
        <f t="shared" si="10"/>
        <v>-1.9180440000000001</v>
      </c>
      <c r="O63" s="150">
        <f t="shared" si="11"/>
        <v>-100</v>
      </c>
      <c r="P63" s="100">
        <f t="shared" si="12"/>
        <v>0</v>
      </c>
      <c r="Q63" s="150">
        <f t="shared" si="13"/>
        <v>0</v>
      </c>
      <c r="R63" s="100">
        <f t="shared" si="14"/>
        <v>0</v>
      </c>
      <c r="S63" s="150">
        <f t="shared" si="15"/>
        <v>0</v>
      </c>
      <c r="T63" s="100">
        <f t="shared" si="16"/>
        <v>-1.9180440000000001</v>
      </c>
      <c r="U63" s="150">
        <f t="shared" si="17"/>
        <v>-100</v>
      </c>
      <c r="V63" s="100">
        <f t="shared" si="18"/>
        <v>0</v>
      </c>
      <c r="W63" s="150">
        <f t="shared" si="19"/>
        <v>0</v>
      </c>
      <c r="X63" s="96"/>
    </row>
    <row r="64" spans="1:24" ht="24" x14ac:dyDescent="0.25">
      <c r="A64" s="128" t="str">
        <f>'10'!A62</f>
        <v>1.2.3.1.3.</v>
      </c>
      <c r="B64" s="129" t="str">
        <f>'10'!B62</f>
        <v>Реконструкция ВЛ-6кВ ТП-112-ТП-166 с заменой провода и опор</v>
      </c>
      <c r="C64" s="93" t="str">
        <f>'10'!C62</f>
        <v>O</v>
      </c>
      <c r="D64" s="100">
        <f t="shared" si="20"/>
        <v>0</v>
      </c>
      <c r="E64" s="100">
        <v>0</v>
      </c>
      <c r="F64" s="100">
        <v>0</v>
      </c>
      <c r="G64" s="100">
        <f>'10'!G62</f>
        <v>0</v>
      </c>
      <c r="H64" s="100">
        <v>0</v>
      </c>
      <c r="I64" s="100">
        <f t="shared" si="9"/>
        <v>0</v>
      </c>
      <c r="J64" s="100">
        <v>0</v>
      </c>
      <c r="K64" s="100">
        <v>0</v>
      </c>
      <c r="L64" s="100">
        <f>'10'!H62</f>
        <v>0</v>
      </c>
      <c r="M64" s="100">
        <v>0</v>
      </c>
      <c r="N64" s="100">
        <f t="shared" si="10"/>
        <v>0</v>
      </c>
      <c r="O64" s="150">
        <f t="shared" si="11"/>
        <v>0</v>
      </c>
      <c r="P64" s="100">
        <f t="shared" si="12"/>
        <v>0</v>
      </c>
      <c r="Q64" s="150">
        <f t="shared" si="13"/>
        <v>0</v>
      </c>
      <c r="R64" s="100">
        <f t="shared" si="14"/>
        <v>0</v>
      </c>
      <c r="S64" s="150">
        <f t="shared" si="15"/>
        <v>0</v>
      </c>
      <c r="T64" s="100">
        <f t="shared" si="16"/>
        <v>0</v>
      </c>
      <c r="U64" s="150">
        <f t="shared" si="17"/>
        <v>0</v>
      </c>
      <c r="V64" s="100">
        <f t="shared" si="18"/>
        <v>0</v>
      </c>
      <c r="W64" s="150">
        <f t="shared" si="19"/>
        <v>0</v>
      </c>
      <c r="X64" s="96"/>
    </row>
    <row r="65" spans="1:24" ht="24" x14ac:dyDescent="0.25">
      <c r="A65" s="128" t="str">
        <f>'10'!A63</f>
        <v>1.2.3.2.</v>
      </c>
      <c r="B65" s="129" t="str">
        <f>'10'!B63</f>
        <v>Модернизация, техническое перевооружение линий электропередачи, всего, в том числе:</v>
      </c>
      <c r="C65" s="93" t="str">
        <f>'10'!C63</f>
        <v>M-O</v>
      </c>
      <c r="D65" s="100">
        <f t="shared" si="20"/>
        <v>0</v>
      </c>
      <c r="E65" s="100">
        <v>0</v>
      </c>
      <c r="F65" s="100">
        <v>0</v>
      </c>
      <c r="G65" s="100">
        <f>'10'!G63</f>
        <v>0</v>
      </c>
      <c r="H65" s="100">
        <v>0</v>
      </c>
      <c r="I65" s="100">
        <f t="shared" si="9"/>
        <v>0</v>
      </c>
      <c r="J65" s="100">
        <v>0</v>
      </c>
      <c r="K65" s="100">
        <v>0</v>
      </c>
      <c r="L65" s="100">
        <f>'10'!H63</f>
        <v>0</v>
      </c>
      <c r="M65" s="100">
        <v>0</v>
      </c>
      <c r="N65" s="100">
        <f t="shared" si="10"/>
        <v>0</v>
      </c>
      <c r="O65" s="150">
        <f t="shared" si="11"/>
        <v>0</v>
      </c>
      <c r="P65" s="100">
        <f t="shared" si="12"/>
        <v>0</v>
      </c>
      <c r="Q65" s="150">
        <f t="shared" si="13"/>
        <v>0</v>
      </c>
      <c r="R65" s="100">
        <f t="shared" si="14"/>
        <v>0</v>
      </c>
      <c r="S65" s="150">
        <f t="shared" si="15"/>
        <v>0</v>
      </c>
      <c r="T65" s="100">
        <f t="shared" si="16"/>
        <v>0</v>
      </c>
      <c r="U65" s="150">
        <f t="shared" si="17"/>
        <v>0</v>
      </c>
      <c r="V65" s="100">
        <f t="shared" si="18"/>
        <v>0</v>
      </c>
      <c r="W65" s="150">
        <f t="shared" si="19"/>
        <v>0</v>
      </c>
      <c r="X65" s="96"/>
    </row>
    <row r="66" spans="1:24" ht="24" x14ac:dyDescent="0.25">
      <c r="A66" s="128" t="str">
        <f>'10'!A64</f>
        <v>1.2.4.</v>
      </c>
      <c r="B66" s="129" t="str">
        <f>'10'!B64</f>
        <v>Развитие и модернизация учета электрической энергии (мощности), всего, в том числе:</v>
      </c>
      <c r="C66" s="93" t="str">
        <f>'10'!C64</f>
        <v>M-O</v>
      </c>
      <c r="D66" s="100">
        <f t="shared" si="20"/>
        <v>17.978676</v>
      </c>
      <c r="E66" s="100">
        <v>0</v>
      </c>
      <c r="F66" s="100">
        <v>0</v>
      </c>
      <c r="G66" s="100">
        <f>'10'!G64</f>
        <v>17.978676</v>
      </c>
      <c r="H66" s="100">
        <v>0</v>
      </c>
      <c r="I66" s="100">
        <f t="shared" si="9"/>
        <v>6.5857139399999998</v>
      </c>
      <c r="J66" s="100">
        <v>0</v>
      </c>
      <c r="K66" s="100">
        <v>0</v>
      </c>
      <c r="L66" s="100">
        <f>'10'!H64</f>
        <v>6.5857139399999998</v>
      </c>
      <c r="M66" s="100">
        <v>0</v>
      </c>
      <c r="N66" s="100">
        <f t="shared" si="10"/>
        <v>-11.39296206</v>
      </c>
      <c r="O66" s="150">
        <f t="shared" si="11"/>
        <v>-63.369305170191623</v>
      </c>
      <c r="P66" s="100">
        <f t="shared" si="12"/>
        <v>0</v>
      </c>
      <c r="Q66" s="150">
        <f t="shared" si="13"/>
        <v>0</v>
      </c>
      <c r="R66" s="100">
        <f t="shared" si="14"/>
        <v>0</v>
      </c>
      <c r="S66" s="150">
        <f t="shared" si="15"/>
        <v>0</v>
      </c>
      <c r="T66" s="100">
        <f t="shared" si="16"/>
        <v>-11.39296206</v>
      </c>
      <c r="U66" s="150">
        <f t="shared" si="17"/>
        <v>-63.369305170191623</v>
      </c>
      <c r="V66" s="100">
        <f t="shared" si="18"/>
        <v>0</v>
      </c>
      <c r="W66" s="150">
        <f t="shared" si="19"/>
        <v>0</v>
      </c>
      <c r="X66" s="96"/>
    </row>
    <row r="67" spans="1:24" ht="24" x14ac:dyDescent="0.25">
      <c r="A67" s="128" t="str">
        <f>'10'!A65</f>
        <v>1.2.4.1.</v>
      </c>
      <c r="B67" s="129" t="str">
        <f>'10'!B65</f>
        <v>Установка приборов учета на фидерах, ТП, РП</v>
      </c>
      <c r="C67" s="93" t="str">
        <f>'10'!C65</f>
        <v>M-O</v>
      </c>
      <c r="D67" s="100">
        <f t="shared" si="20"/>
        <v>17.978676</v>
      </c>
      <c r="E67" s="100">
        <v>0</v>
      </c>
      <c r="F67" s="100">
        <v>0</v>
      </c>
      <c r="G67" s="100">
        <f>'10'!G65</f>
        <v>17.978676</v>
      </c>
      <c r="H67" s="100">
        <v>0</v>
      </c>
      <c r="I67" s="100">
        <f t="shared" si="9"/>
        <v>6.5857139399999998</v>
      </c>
      <c r="J67" s="100">
        <v>0</v>
      </c>
      <c r="K67" s="100">
        <v>0</v>
      </c>
      <c r="L67" s="100">
        <f>'10'!H65</f>
        <v>6.5857139399999998</v>
      </c>
      <c r="M67" s="100">
        <v>0</v>
      </c>
      <c r="N67" s="100">
        <f t="shared" si="10"/>
        <v>-11.39296206</v>
      </c>
      <c r="O67" s="150">
        <f t="shared" si="11"/>
        <v>-63.369305170191623</v>
      </c>
      <c r="P67" s="100">
        <f t="shared" si="12"/>
        <v>0</v>
      </c>
      <c r="Q67" s="150">
        <f t="shared" si="13"/>
        <v>0</v>
      </c>
      <c r="R67" s="100">
        <f t="shared" si="14"/>
        <v>0</v>
      </c>
      <c r="S67" s="150">
        <f t="shared" si="15"/>
        <v>0</v>
      </c>
      <c r="T67" s="100">
        <f t="shared" si="16"/>
        <v>-11.39296206</v>
      </c>
      <c r="U67" s="150">
        <f t="shared" si="17"/>
        <v>-63.369305170191623</v>
      </c>
      <c r="V67" s="100">
        <f t="shared" si="18"/>
        <v>0</v>
      </c>
      <c r="W67" s="150">
        <f t="shared" si="19"/>
        <v>0</v>
      </c>
      <c r="X67" s="96"/>
    </row>
    <row r="68" spans="1:24" ht="24" x14ac:dyDescent="0.25">
      <c r="A68" s="128" t="str">
        <f>'10'!A66</f>
        <v>1.4.</v>
      </c>
      <c r="B68" s="129" t="str">
        <f>'10'!B66</f>
        <v>Прочее новое строительство объектов электросетевого хозяйства, всего, в том числе:</v>
      </c>
      <c r="C68" s="93" t="str">
        <f>'10'!C66</f>
        <v>N-O</v>
      </c>
      <c r="D68" s="100">
        <f t="shared" si="20"/>
        <v>11.1144</v>
      </c>
      <c r="E68" s="100">
        <v>0</v>
      </c>
      <c r="F68" s="100">
        <v>0</v>
      </c>
      <c r="G68" s="100">
        <f>'10'!G66</f>
        <v>11.1144</v>
      </c>
      <c r="H68" s="100">
        <v>0</v>
      </c>
      <c r="I68" s="100">
        <f t="shared" si="9"/>
        <v>0</v>
      </c>
      <c r="J68" s="100">
        <v>0</v>
      </c>
      <c r="K68" s="100">
        <v>0</v>
      </c>
      <c r="L68" s="100">
        <f>'10'!H66</f>
        <v>0</v>
      </c>
      <c r="M68" s="100">
        <v>0</v>
      </c>
      <c r="N68" s="100">
        <f t="shared" si="10"/>
        <v>-11.1144</v>
      </c>
      <c r="O68" s="150">
        <f t="shared" si="11"/>
        <v>-100</v>
      </c>
      <c r="P68" s="100">
        <f t="shared" si="12"/>
        <v>0</v>
      </c>
      <c r="Q68" s="150">
        <f t="shared" si="13"/>
        <v>0</v>
      </c>
      <c r="R68" s="100">
        <f t="shared" si="14"/>
        <v>0</v>
      </c>
      <c r="S68" s="150">
        <f t="shared" si="15"/>
        <v>0</v>
      </c>
      <c r="T68" s="100">
        <f t="shared" si="16"/>
        <v>-11.1144</v>
      </c>
      <c r="U68" s="150">
        <f t="shared" si="17"/>
        <v>-100</v>
      </c>
      <c r="V68" s="100">
        <f t="shared" si="18"/>
        <v>0</v>
      </c>
      <c r="W68" s="150">
        <f t="shared" si="19"/>
        <v>0</v>
      </c>
      <c r="X68" s="96"/>
    </row>
    <row r="69" spans="1:24" ht="24" x14ac:dyDescent="0.25">
      <c r="A69" s="128" t="str">
        <f>'10'!A67</f>
        <v>1.4.1.</v>
      </c>
      <c r="B69" s="129" t="str">
        <f>'10'!B67</f>
        <v>Строительство КТП в районе "Прибрежный" для перевода нагрузок с ТП "Свобода"</v>
      </c>
      <c r="C69" s="93" t="str">
        <f>'10'!C67</f>
        <v>N</v>
      </c>
      <c r="D69" s="100">
        <f t="shared" si="20"/>
        <v>3.6791999999999998</v>
      </c>
      <c r="E69" s="100">
        <v>0</v>
      </c>
      <c r="F69" s="100">
        <v>0</v>
      </c>
      <c r="G69" s="100">
        <f>'10'!G67</f>
        <v>3.6791999999999998</v>
      </c>
      <c r="H69" s="100">
        <v>0</v>
      </c>
      <c r="I69" s="100">
        <f t="shared" si="9"/>
        <v>0</v>
      </c>
      <c r="J69" s="100">
        <v>0</v>
      </c>
      <c r="K69" s="100">
        <v>0</v>
      </c>
      <c r="L69" s="100">
        <f>'10'!H67</f>
        <v>0</v>
      </c>
      <c r="M69" s="100">
        <v>0</v>
      </c>
      <c r="N69" s="100">
        <f t="shared" si="10"/>
        <v>-3.6791999999999998</v>
      </c>
      <c r="O69" s="150">
        <f t="shared" si="11"/>
        <v>-100</v>
      </c>
      <c r="P69" s="100">
        <f t="shared" si="12"/>
        <v>0</v>
      </c>
      <c r="Q69" s="150">
        <f t="shared" si="13"/>
        <v>0</v>
      </c>
      <c r="R69" s="100">
        <f t="shared" si="14"/>
        <v>0</v>
      </c>
      <c r="S69" s="150">
        <f t="shared" si="15"/>
        <v>0</v>
      </c>
      <c r="T69" s="100">
        <f t="shared" si="16"/>
        <v>-3.6791999999999998</v>
      </c>
      <c r="U69" s="150">
        <f t="shared" si="17"/>
        <v>-100</v>
      </c>
      <c r="V69" s="100">
        <f t="shared" si="18"/>
        <v>0</v>
      </c>
      <c r="W69" s="150">
        <f t="shared" si="19"/>
        <v>0</v>
      </c>
      <c r="X69" s="96"/>
    </row>
    <row r="70" spans="1:24" ht="24" x14ac:dyDescent="0.25">
      <c r="A70" s="128" t="str">
        <f>'10'!A68</f>
        <v>1.4.2.</v>
      </c>
      <c r="B70" s="129" t="str">
        <f>'10'!B68</f>
        <v>Строительство КЛ-6кВ до КТП в районе "Свобода" путем врезки в существующую КЛ-6кВ ТП-340-РП_25 ф.2514 с участком ГНБ</v>
      </c>
      <c r="C70" s="93" t="str">
        <f>'10'!C68</f>
        <v>N</v>
      </c>
      <c r="D70" s="100">
        <f t="shared" si="20"/>
        <v>4.3979999999999997</v>
      </c>
      <c r="E70" s="100">
        <v>0</v>
      </c>
      <c r="F70" s="100">
        <v>0</v>
      </c>
      <c r="G70" s="100">
        <f>'10'!G68</f>
        <v>4.3979999999999997</v>
      </c>
      <c r="H70" s="100">
        <v>0</v>
      </c>
      <c r="I70" s="100">
        <f t="shared" si="9"/>
        <v>0</v>
      </c>
      <c r="J70" s="100">
        <v>0</v>
      </c>
      <c r="K70" s="100">
        <v>0</v>
      </c>
      <c r="L70" s="100">
        <f>'10'!H68</f>
        <v>0</v>
      </c>
      <c r="M70" s="100">
        <v>0</v>
      </c>
      <c r="N70" s="100">
        <f t="shared" si="10"/>
        <v>-4.3979999999999997</v>
      </c>
      <c r="O70" s="150">
        <f t="shared" si="11"/>
        <v>-100</v>
      </c>
      <c r="P70" s="100">
        <f t="shared" si="12"/>
        <v>0</v>
      </c>
      <c r="Q70" s="150">
        <f t="shared" si="13"/>
        <v>0</v>
      </c>
      <c r="R70" s="100">
        <f t="shared" si="14"/>
        <v>0</v>
      </c>
      <c r="S70" s="150">
        <f t="shared" si="15"/>
        <v>0</v>
      </c>
      <c r="T70" s="100">
        <f t="shared" si="16"/>
        <v>-4.3979999999999997</v>
      </c>
      <c r="U70" s="150">
        <f t="shared" si="17"/>
        <v>-100</v>
      </c>
      <c r="V70" s="100">
        <f t="shared" si="18"/>
        <v>0</v>
      </c>
      <c r="W70" s="150">
        <f t="shared" si="19"/>
        <v>0</v>
      </c>
      <c r="X70" s="96"/>
    </row>
    <row r="71" spans="1:24" ht="24" x14ac:dyDescent="0.25">
      <c r="A71" s="128" t="str">
        <f>'10'!A69</f>
        <v>1.4.3.</v>
      </c>
      <c r="B71" s="129" t="str">
        <f>'10'!B69</f>
        <v>Строительство КЛ-6кВ от ТП-375 путем врезки в существующую 
КЛ-6кВ ТП-374-РП-20 с участком ГНБ</v>
      </c>
      <c r="C71" s="93" t="str">
        <f>'10'!C69</f>
        <v>N</v>
      </c>
      <c r="D71" s="100">
        <f t="shared" si="20"/>
        <v>2.7864</v>
      </c>
      <c r="E71" s="100">
        <v>0</v>
      </c>
      <c r="F71" s="100">
        <v>0</v>
      </c>
      <c r="G71" s="100">
        <f>'10'!G69</f>
        <v>2.7864</v>
      </c>
      <c r="H71" s="100">
        <v>0</v>
      </c>
      <c r="I71" s="100">
        <f t="shared" si="9"/>
        <v>0</v>
      </c>
      <c r="J71" s="100">
        <v>0</v>
      </c>
      <c r="K71" s="100">
        <v>0</v>
      </c>
      <c r="L71" s="100">
        <f>'10'!H69</f>
        <v>0</v>
      </c>
      <c r="M71" s="100">
        <v>0</v>
      </c>
      <c r="N71" s="100">
        <f t="shared" si="10"/>
        <v>-2.7864</v>
      </c>
      <c r="O71" s="150">
        <f t="shared" si="11"/>
        <v>-100</v>
      </c>
      <c r="P71" s="100">
        <f t="shared" si="12"/>
        <v>0</v>
      </c>
      <c r="Q71" s="150">
        <f t="shared" si="13"/>
        <v>0</v>
      </c>
      <c r="R71" s="100">
        <f t="shared" si="14"/>
        <v>0</v>
      </c>
      <c r="S71" s="150">
        <f t="shared" si="15"/>
        <v>0</v>
      </c>
      <c r="T71" s="100">
        <f t="shared" si="16"/>
        <v>-2.7864</v>
      </c>
      <c r="U71" s="150">
        <f t="shared" si="17"/>
        <v>-100</v>
      </c>
      <c r="V71" s="100">
        <f t="shared" si="18"/>
        <v>0</v>
      </c>
      <c r="W71" s="150">
        <f t="shared" si="19"/>
        <v>0</v>
      </c>
      <c r="X71" s="96"/>
    </row>
    <row r="72" spans="1:24" ht="24" x14ac:dyDescent="0.25">
      <c r="A72" s="128" t="str">
        <f>'10'!A70</f>
        <v>1.4.4.</v>
      </c>
      <c r="B72" s="129" t="str">
        <f>'10'!B70</f>
        <v>Строительство КВЛ-0,4кВ ТП-197 по ул. Б. Вонговская (с перераспределением нагрузки от ТП-115, ТП-114)</v>
      </c>
      <c r="C72" s="93" t="str">
        <f>'10'!C70</f>
        <v>N</v>
      </c>
      <c r="D72" s="100">
        <f t="shared" si="20"/>
        <v>0.25079999999999997</v>
      </c>
      <c r="E72" s="100">
        <v>0</v>
      </c>
      <c r="F72" s="100">
        <v>0</v>
      </c>
      <c r="G72" s="100">
        <f>'10'!G70</f>
        <v>0.25079999999999997</v>
      </c>
      <c r="H72" s="100">
        <v>0</v>
      </c>
      <c r="I72" s="100">
        <f t="shared" si="9"/>
        <v>0</v>
      </c>
      <c r="J72" s="100">
        <v>0</v>
      </c>
      <c r="K72" s="100">
        <v>0</v>
      </c>
      <c r="L72" s="100">
        <f>'10'!H70</f>
        <v>0</v>
      </c>
      <c r="M72" s="100">
        <v>0</v>
      </c>
      <c r="N72" s="100">
        <f t="shared" si="10"/>
        <v>-0.25079999999999997</v>
      </c>
      <c r="O72" s="150">
        <f t="shared" si="11"/>
        <v>-100</v>
      </c>
      <c r="P72" s="100">
        <f t="shared" si="12"/>
        <v>0</v>
      </c>
      <c r="Q72" s="150">
        <f t="shared" si="13"/>
        <v>0</v>
      </c>
      <c r="R72" s="100">
        <f t="shared" si="14"/>
        <v>0</v>
      </c>
      <c r="S72" s="150">
        <f t="shared" si="15"/>
        <v>0</v>
      </c>
      <c r="T72" s="100">
        <f t="shared" si="16"/>
        <v>-0.25079999999999997</v>
      </c>
      <c r="U72" s="150">
        <f t="shared" si="17"/>
        <v>-100</v>
      </c>
      <c r="V72" s="100">
        <f t="shared" si="18"/>
        <v>0</v>
      </c>
      <c r="W72" s="150">
        <f t="shared" si="19"/>
        <v>0</v>
      </c>
      <c r="X72" s="96"/>
    </row>
    <row r="73" spans="1:24" x14ac:dyDescent="0.25">
      <c r="A73" s="128" t="str">
        <f>'10'!A71</f>
        <v>1.4.5.</v>
      </c>
      <c r="B73" s="129" t="str">
        <f>'10'!B71</f>
        <v>Строительство КЛ-6кВ ТП-11-ТП-12 с учатком ГНБ</v>
      </c>
      <c r="C73" s="93" t="str">
        <f>'10'!C71</f>
        <v>O</v>
      </c>
      <c r="D73" s="100">
        <f t="shared" si="20"/>
        <v>0</v>
      </c>
      <c r="E73" s="100">
        <v>0</v>
      </c>
      <c r="F73" s="100">
        <v>0</v>
      </c>
      <c r="G73" s="100">
        <f>'10'!G71</f>
        <v>0</v>
      </c>
      <c r="H73" s="100">
        <v>0</v>
      </c>
      <c r="I73" s="100">
        <f t="shared" si="9"/>
        <v>0</v>
      </c>
      <c r="J73" s="100">
        <v>0</v>
      </c>
      <c r="K73" s="100">
        <v>0</v>
      </c>
      <c r="L73" s="100">
        <f>'10'!H71</f>
        <v>0</v>
      </c>
      <c r="M73" s="100">
        <v>0</v>
      </c>
      <c r="N73" s="100">
        <f t="shared" si="10"/>
        <v>0</v>
      </c>
      <c r="O73" s="150">
        <f t="shared" si="11"/>
        <v>0</v>
      </c>
      <c r="P73" s="100">
        <f t="shared" si="12"/>
        <v>0</v>
      </c>
      <c r="Q73" s="150">
        <f t="shared" si="13"/>
        <v>0</v>
      </c>
      <c r="R73" s="100">
        <f t="shared" si="14"/>
        <v>0</v>
      </c>
      <c r="S73" s="150">
        <f t="shared" si="15"/>
        <v>0</v>
      </c>
      <c r="T73" s="100">
        <f t="shared" si="16"/>
        <v>0</v>
      </c>
      <c r="U73" s="150">
        <f t="shared" si="17"/>
        <v>0</v>
      </c>
      <c r="V73" s="100">
        <f t="shared" si="18"/>
        <v>0</v>
      </c>
      <c r="W73" s="150">
        <f t="shared" si="19"/>
        <v>0</v>
      </c>
      <c r="X73" s="96"/>
    </row>
    <row r="74" spans="1:24" x14ac:dyDescent="0.25">
      <c r="A74" s="128" t="str">
        <f>'10'!A72</f>
        <v>1.4.6.</v>
      </c>
      <c r="B74" s="129" t="str">
        <f>'10'!B72</f>
        <v>Размещение КЛ-6кВ ТП-25-ТП-391 с участком ГНБ</v>
      </c>
      <c r="C74" s="93" t="str">
        <f>'10'!C72</f>
        <v>O</v>
      </c>
      <c r="D74" s="100">
        <f t="shared" si="20"/>
        <v>0</v>
      </c>
      <c r="E74" s="100">
        <v>0</v>
      </c>
      <c r="F74" s="100">
        <v>0</v>
      </c>
      <c r="G74" s="100">
        <f>'10'!G72</f>
        <v>0</v>
      </c>
      <c r="H74" s="100">
        <v>0</v>
      </c>
      <c r="I74" s="100">
        <f t="shared" si="9"/>
        <v>0</v>
      </c>
      <c r="J74" s="100">
        <v>0</v>
      </c>
      <c r="K74" s="100">
        <v>0</v>
      </c>
      <c r="L74" s="100">
        <f>'10'!H72</f>
        <v>0</v>
      </c>
      <c r="M74" s="100">
        <v>0</v>
      </c>
      <c r="N74" s="100">
        <f t="shared" si="10"/>
        <v>0</v>
      </c>
      <c r="O74" s="150">
        <f t="shared" si="11"/>
        <v>0</v>
      </c>
      <c r="P74" s="100">
        <f t="shared" si="12"/>
        <v>0</v>
      </c>
      <c r="Q74" s="150">
        <f t="shared" si="13"/>
        <v>0</v>
      </c>
      <c r="R74" s="100">
        <f t="shared" si="14"/>
        <v>0</v>
      </c>
      <c r="S74" s="150">
        <f t="shared" si="15"/>
        <v>0</v>
      </c>
      <c r="T74" s="100">
        <f t="shared" si="16"/>
        <v>0</v>
      </c>
      <c r="U74" s="150">
        <f t="shared" si="17"/>
        <v>0</v>
      </c>
      <c r="V74" s="100">
        <f t="shared" si="18"/>
        <v>0</v>
      </c>
      <c r="W74" s="150">
        <f t="shared" si="19"/>
        <v>0</v>
      </c>
      <c r="X74" s="96"/>
    </row>
    <row r="75" spans="1:24" x14ac:dyDescent="0.25">
      <c r="A75" s="128" t="str">
        <f>'10'!A73</f>
        <v>1.6.</v>
      </c>
      <c r="B75" s="129" t="str">
        <f>'10'!B73</f>
        <v>Прочие инвестиционные проекты, всего</v>
      </c>
      <c r="C75" s="93" t="str">
        <f>'10'!C73</f>
        <v>M-O</v>
      </c>
      <c r="D75" s="100">
        <f t="shared" si="20"/>
        <v>10.440000000000001</v>
      </c>
      <c r="E75" s="100">
        <v>0</v>
      </c>
      <c r="F75" s="100">
        <v>0</v>
      </c>
      <c r="G75" s="100">
        <f>'10'!G73</f>
        <v>10.440000000000001</v>
      </c>
      <c r="H75" s="100">
        <v>0</v>
      </c>
      <c r="I75" s="100">
        <f t="shared" si="9"/>
        <v>10.233499999999999</v>
      </c>
      <c r="J75" s="100">
        <v>0</v>
      </c>
      <c r="K75" s="100">
        <v>0</v>
      </c>
      <c r="L75" s="100">
        <f>'10'!H73</f>
        <v>10.233499999999999</v>
      </c>
      <c r="M75" s="100">
        <v>0</v>
      </c>
      <c r="N75" s="100">
        <f t="shared" si="10"/>
        <v>-0.2065000000000019</v>
      </c>
      <c r="O75" s="150">
        <f t="shared" si="11"/>
        <v>-1.9779693486590217</v>
      </c>
      <c r="P75" s="100">
        <f t="shared" si="12"/>
        <v>0</v>
      </c>
      <c r="Q75" s="150">
        <f t="shared" si="13"/>
        <v>0</v>
      </c>
      <c r="R75" s="100">
        <f t="shared" si="14"/>
        <v>0</v>
      </c>
      <c r="S75" s="150">
        <f t="shared" si="15"/>
        <v>0</v>
      </c>
      <c r="T75" s="100">
        <f t="shared" si="16"/>
        <v>-0.2065000000000019</v>
      </c>
      <c r="U75" s="150">
        <f t="shared" si="17"/>
        <v>-1.9779693486590217</v>
      </c>
      <c r="V75" s="100">
        <f t="shared" si="18"/>
        <v>0</v>
      </c>
      <c r="W75" s="150">
        <f t="shared" si="19"/>
        <v>0</v>
      </c>
      <c r="X75" s="96"/>
    </row>
    <row r="76" spans="1:24" ht="24" x14ac:dyDescent="0.25">
      <c r="A76" s="128" t="str">
        <f>'10'!A74</f>
        <v>1.6.1.</v>
      </c>
      <c r="B76" s="129" t="str">
        <f>'10'!B74</f>
        <v>По программе энергосбережения и повышения энергетической эффективности</v>
      </c>
      <c r="C76" s="93">
        <f>'10'!C74</f>
        <v>0</v>
      </c>
      <c r="D76" s="100">
        <f t="shared" si="20"/>
        <v>0</v>
      </c>
      <c r="E76" s="100">
        <v>0</v>
      </c>
      <c r="F76" s="100">
        <v>0</v>
      </c>
      <c r="G76" s="100">
        <f>'10'!G74</f>
        <v>0</v>
      </c>
      <c r="H76" s="100">
        <v>0</v>
      </c>
      <c r="I76" s="100">
        <f t="shared" si="9"/>
        <v>0</v>
      </c>
      <c r="J76" s="100">
        <v>0</v>
      </c>
      <c r="K76" s="100">
        <v>0</v>
      </c>
      <c r="L76" s="100">
        <f>'10'!H74</f>
        <v>0</v>
      </c>
      <c r="M76" s="100">
        <v>0</v>
      </c>
      <c r="N76" s="100">
        <f t="shared" si="10"/>
        <v>0</v>
      </c>
      <c r="O76" s="150">
        <f t="shared" si="11"/>
        <v>0</v>
      </c>
      <c r="P76" s="100">
        <f t="shared" si="12"/>
        <v>0</v>
      </c>
      <c r="Q76" s="150">
        <f t="shared" si="13"/>
        <v>0</v>
      </c>
      <c r="R76" s="100">
        <f t="shared" si="14"/>
        <v>0</v>
      </c>
      <c r="S76" s="150">
        <f t="shared" si="15"/>
        <v>0</v>
      </c>
      <c r="T76" s="100">
        <f t="shared" si="16"/>
        <v>0</v>
      </c>
      <c r="U76" s="150">
        <f t="shared" si="17"/>
        <v>0</v>
      </c>
      <c r="V76" s="100">
        <f t="shared" si="18"/>
        <v>0</v>
      </c>
      <c r="W76" s="150">
        <f t="shared" si="19"/>
        <v>0</v>
      </c>
      <c r="X76" s="96"/>
    </row>
    <row r="77" spans="1:24" x14ac:dyDescent="0.25">
      <c r="A77" s="128" t="str">
        <f>'10'!A75</f>
        <v>1.6.1.</v>
      </c>
      <c r="B77" s="129" t="str">
        <f>'10'!B75</f>
        <v>Приобретение автотранспортных средств</v>
      </c>
      <c r="C77" s="93" t="str">
        <f>'10'!C75</f>
        <v>M-O</v>
      </c>
      <c r="D77" s="100">
        <f t="shared" si="20"/>
        <v>10.440000000000001</v>
      </c>
      <c r="E77" s="100">
        <v>0</v>
      </c>
      <c r="F77" s="100">
        <v>0</v>
      </c>
      <c r="G77" s="100">
        <f>'10'!G75</f>
        <v>10.440000000000001</v>
      </c>
      <c r="H77" s="100">
        <v>0</v>
      </c>
      <c r="I77" s="100">
        <f t="shared" si="9"/>
        <v>10.233499999999999</v>
      </c>
      <c r="J77" s="100">
        <v>0</v>
      </c>
      <c r="K77" s="100">
        <v>0</v>
      </c>
      <c r="L77" s="100">
        <f>'10'!H75</f>
        <v>10.233499999999999</v>
      </c>
      <c r="M77" s="100">
        <v>0</v>
      </c>
      <c r="N77" s="100">
        <f t="shared" si="10"/>
        <v>-0.2065000000000019</v>
      </c>
      <c r="O77" s="150">
        <f t="shared" si="11"/>
        <v>-1.9779693486590217</v>
      </c>
      <c r="P77" s="100">
        <f t="shared" si="12"/>
        <v>0</v>
      </c>
      <c r="Q77" s="150">
        <f t="shared" si="13"/>
        <v>0</v>
      </c>
      <c r="R77" s="100">
        <f t="shared" si="14"/>
        <v>0</v>
      </c>
      <c r="S77" s="150">
        <f t="shared" si="15"/>
        <v>0</v>
      </c>
      <c r="T77" s="100">
        <f t="shared" si="16"/>
        <v>-0.2065000000000019</v>
      </c>
      <c r="U77" s="150">
        <f t="shared" si="17"/>
        <v>-1.9779693486590217</v>
      </c>
      <c r="V77" s="100">
        <f t="shared" si="18"/>
        <v>0</v>
      </c>
      <c r="W77" s="150">
        <f t="shared" si="19"/>
        <v>0</v>
      </c>
      <c r="X77" s="96"/>
    </row>
    <row r="78" spans="1:24" ht="24" x14ac:dyDescent="0.25">
      <c r="A78" s="128" t="str">
        <f>'10'!A76</f>
        <v>1.6.1.1.</v>
      </c>
      <c r="B78" s="129" t="str">
        <f>'10'!B76</f>
        <v>Приобретение автомобиля для перевозки персонала - 2 шт.</v>
      </c>
      <c r="C78" s="93" t="str">
        <f>'10'!C76</f>
        <v>M</v>
      </c>
      <c r="D78" s="100">
        <f t="shared" si="20"/>
        <v>0</v>
      </c>
      <c r="E78" s="100">
        <v>0</v>
      </c>
      <c r="F78" s="100">
        <v>0</v>
      </c>
      <c r="G78" s="100">
        <f>'10'!G76</f>
        <v>0</v>
      </c>
      <c r="H78" s="100">
        <v>0</v>
      </c>
      <c r="I78" s="100">
        <f t="shared" si="9"/>
        <v>0</v>
      </c>
      <c r="J78" s="100">
        <v>0</v>
      </c>
      <c r="K78" s="100">
        <v>0</v>
      </c>
      <c r="L78" s="100">
        <f>'10'!H76</f>
        <v>0</v>
      </c>
      <c r="M78" s="100">
        <v>0</v>
      </c>
      <c r="N78" s="100">
        <f t="shared" si="10"/>
        <v>0</v>
      </c>
      <c r="O78" s="150">
        <f t="shared" si="11"/>
        <v>0</v>
      </c>
      <c r="P78" s="100">
        <f t="shared" si="12"/>
        <v>0</v>
      </c>
      <c r="Q78" s="150">
        <f t="shared" si="13"/>
        <v>0</v>
      </c>
      <c r="R78" s="100">
        <f t="shared" si="14"/>
        <v>0</v>
      </c>
      <c r="S78" s="150">
        <f t="shared" si="15"/>
        <v>0</v>
      </c>
      <c r="T78" s="100">
        <f t="shared" si="16"/>
        <v>0</v>
      </c>
      <c r="U78" s="150">
        <f t="shared" si="17"/>
        <v>0</v>
      </c>
      <c r="V78" s="100">
        <f t="shared" si="18"/>
        <v>0</v>
      </c>
      <c r="W78" s="150">
        <f t="shared" si="19"/>
        <v>0</v>
      </c>
      <c r="X78" s="96"/>
    </row>
    <row r="79" spans="1:24" ht="24" x14ac:dyDescent="0.25">
      <c r="A79" s="128" t="str">
        <f>'10'!A77</f>
        <v>1.6.1.2.</v>
      </c>
      <c r="B79" s="129" t="str">
        <f>'10'!B77</f>
        <v>Приобретение автоподъемник АП-18А</v>
      </c>
      <c r="C79" s="93" t="str">
        <f>'10'!C77</f>
        <v>M</v>
      </c>
      <c r="D79" s="100">
        <f t="shared" si="20"/>
        <v>0</v>
      </c>
      <c r="E79" s="100">
        <v>0</v>
      </c>
      <c r="F79" s="100">
        <v>0</v>
      </c>
      <c r="G79" s="100">
        <f>'10'!G77</f>
        <v>0</v>
      </c>
      <c r="H79" s="100">
        <v>0</v>
      </c>
      <c r="I79" s="100">
        <f t="shared" si="9"/>
        <v>0</v>
      </c>
      <c r="J79" s="100">
        <v>0</v>
      </c>
      <c r="K79" s="100">
        <v>0</v>
      </c>
      <c r="L79" s="100">
        <f>'10'!H77</f>
        <v>0</v>
      </c>
      <c r="M79" s="100">
        <v>0</v>
      </c>
      <c r="N79" s="100">
        <f t="shared" si="10"/>
        <v>0</v>
      </c>
      <c r="O79" s="150">
        <f t="shared" si="11"/>
        <v>0</v>
      </c>
      <c r="P79" s="100">
        <f t="shared" si="12"/>
        <v>0</v>
      </c>
      <c r="Q79" s="150">
        <f t="shared" si="13"/>
        <v>0</v>
      </c>
      <c r="R79" s="100">
        <f t="shared" si="14"/>
        <v>0</v>
      </c>
      <c r="S79" s="150">
        <f t="shared" si="15"/>
        <v>0</v>
      </c>
      <c r="T79" s="100">
        <f t="shared" si="16"/>
        <v>0</v>
      </c>
      <c r="U79" s="150">
        <f t="shared" si="17"/>
        <v>0</v>
      </c>
      <c r="V79" s="100">
        <f t="shared" si="18"/>
        <v>0</v>
      </c>
      <c r="W79" s="150">
        <f t="shared" si="19"/>
        <v>0</v>
      </c>
      <c r="X79" s="96"/>
    </row>
    <row r="80" spans="1:24" ht="24" x14ac:dyDescent="0.25">
      <c r="A80" s="128" t="str">
        <f>'10'!A78</f>
        <v>1.6.1.3.</v>
      </c>
      <c r="B80" s="129" t="str">
        <f>'10'!B78</f>
        <v>Приобретение УАЗ 390995 - 2 шт.</v>
      </c>
      <c r="C80" s="93" t="str">
        <f>'10'!C78</f>
        <v>N</v>
      </c>
      <c r="D80" s="100">
        <f t="shared" si="20"/>
        <v>2.4</v>
      </c>
      <c r="E80" s="100">
        <v>0</v>
      </c>
      <c r="F80" s="100">
        <v>0</v>
      </c>
      <c r="G80" s="100">
        <f>'10'!G78</f>
        <v>2.4</v>
      </c>
      <c r="H80" s="100">
        <v>0</v>
      </c>
      <c r="I80" s="100">
        <f t="shared" si="9"/>
        <v>2.2805</v>
      </c>
      <c r="J80" s="100">
        <v>0</v>
      </c>
      <c r="K80" s="100">
        <v>0</v>
      </c>
      <c r="L80" s="100">
        <f>'10'!H78</f>
        <v>2.2805</v>
      </c>
      <c r="M80" s="100">
        <v>0</v>
      </c>
      <c r="N80" s="100">
        <f t="shared" si="10"/>
        <v>-0.11949999999999994</v>
      </c>
      <c r="O80" s="150">
        <f t="shared" si="11"/>
        <v>-4.9791666666666643</v>
      </c>
      <c r="P80" s="100">
        <f t="shared" si="12"/>
        <v>0</v>
      </c>
      <c r="Q80" s="150">
        <f t="shared" si="13"/>
        <v>0</v>
      </c>
      <c r="R80" s="100">
        <f t="shared" si="14"/>
        <v>0</v>
      </c>
      <c r="S80" s="150">
        <f t="shared" si="15"/>
        <v>0</v>
      </c>
      <c r="T80" s="100">
        <f t="shared" si="16"/>
        <v>-0.11949999999999994</v>
      </c>
      <c r="U80" s="150">
        <f t="shared" si="17"/>
        <v>-4.9791666666666643</v>
      </c>
      <c r="V80" s="100">
        <f t="shared" si="18"/>
        <v>0</v>
      </c>
      <c r="W80" s="150">
        <f t="shared" si="19"/>
        <v>0</v>
      </c>
      <c r="X80" s="96"/>
    </row>
    <row r="81" spans="1:24" ht="24" x14ac:dyDescent="0.25">
      <c r="A81" s="128" t="str">
        <f>'10'!A79</f>
        <v>1.6.1.4.</v>
      </c>
      <c r="B81" s="129" t="str">
        <f>'10'!B79</f>
        <v xml:space="preserve">Приобретение автоподъемник АП-18А </v>
      </c>
      <c r="C81" s="93" t="str">
        <f>'10'!C79</f>
        <v>N</v>
      </c>
      <c r="D81" s="100">
        <f t="shared" si="20"/>
        <v>8.0400000000000009</v>
      </c>
      <c r="E81" s="100">
        <v>0</v>
      </c>
      <c r="F81" s="100">
        <v>0</v>
      </c>
      <c r="G81" s="100">
        <f>'10'!G79</f>
        <v>8.0400000000000009</v>
      </c>
      <c r="H81" s="100">
        <v>0</v>
      </c>
      <c r="I81" s="100">
        <f t="shared" si="9"/>
        <v>7.9530000000000003</v>
      </c>
      <c r="J81" s="100">
        <v>0</v>
      </c>
      <c r="K81" s="100">
        <v>0</v>
      </c>
      <c r="L81" s="100">
        <f>'10'!H79</f>
        <v>7.9530000000000003</v>
      </c>
      <c r="M81" s="100">
        <v>0</v>
      </c>
      <c r="N81" s="100">
        <f t="shared" si="10"/>
        <v>-8.7000000000000632E-2</v>
      </c>
      <c r="O81" s="150">
        <f t="shared" si="11"/>
        <v>-1.0820895522388136</v>
      </c>
      <c r="P81" s="100">
        <f t="shared" si="12"/>
        <v>0</v>
      </c>
      <c r="Q81" s="150">
        <f t="shared" si="13"/>
        <v>0</v>
      </c>
      <c r="R81" s="100">
        <f t="shared" si="14"/>
        <v>0</v>
      </c>
      <c r="S81" s="150">
        <f t="shared" si="15"/>
        <v>0</v>
      </c>
      <c r="T81" s="100">
        <f t="shared" si="16"/>
        <v>-8.7000000000000632E-2</v>
      </c>
      <c r="U81" s="150">
        <f t="shared" si="17"/>
        <v>-1.0820895522388136</v>
      </c>
      <c r="V81" s="100">
        <f t="shared" si="18"/>
        <v>0</v>
      </c>
      <c r="W81" s="150">
        <f t="shared" si="19"/>
        <v>0</v>
      </c>
      <c r="X81" s="96"/>
    </row>
    <row r="82" spans="1:24" ht="24" x14ac:dyDescent="0.25">
      <c r="A82" s="128" t="str">
        <f>'10'!A80</f>
        <v>1.6.1.5.</v>
      </c>
      <c r="B82" s="129" t="str">
        <f>'10'!B80</f>
        <v>Приобретение УАЗ 390995 - 2 шт.</v>
      </c>
      <c r="C82" s="93" t="str">
        <f>'10'!C80</f>
        <v>O</v>
      </c>
      <c r="D82" s="100">
        <f t="shared" si="20"/>
        <v>0</v>
      </c>
      <c r="E82" s="100">
        <v>0</v>
      </c>
      <c r="F82" s="100">
        <v>0</v>
      </c>
      <c r="G82" s="100">
        <f>'10'!G80</f>
        <v>0</v>
      </c>
      <c r="H82" s="100">
        <v>0</v>
      </c>
      <c r="I82" s="100">
        <f t="shared" si="9"/>
        <v>0</v>
      </c>
      <c r="J82" s="100">
        <v>0</v>
      </c>
      <c r="K82" s="100">
        <v>0</v>
      </c>
      <c r="L82" s="100">
        <f>'10'!H80</f>
        <v>0</v>
      </c>
      <c r="M82" s="100">
        <v>0</v>
      </c>
      <c r="N82" s="100">
        <f t="shared" si="10"/>
        <v>0</v>
      </c>
      <c r="O82" s="150">
        <f t="shared" si="11"/>
        <v>0</v>
      </c>
      <c r="P82" s="100">
        <f t="shared" si="12"/>
        <v>0</v>
      </c>
      <c r="Q82" s="150">
        <f t="shared" si="13"/>
        <v>0</v>
      </c>
      <c r="R82" s="100">
        <f t="shared" si="14"/>
        <v>0</v>
      </c>
      <c r="S82" s="150">
        <f t="shared" si="15"/>
        <v>0</v>
      </c>
      <c r="T82" s="100">
        <f t="shared" si="16"/>
        <v>0</v>
      </c>
      <c r="U82" s="150">
        <f t="shared" si="17"/>
        <v>0</v>
      </c>
      <c r="V82" s="100">
        <f t="shared" si="18"/>
        <v>0</v>
      </c>
      <c r="W82" s="150">
        <f t="shared" si="19"/>
        <v>0</v>
      </c>
      <c r="X82" s="96"/>
    </row>
    <row r="83" spans="1:24" ht="24" x14ac:dyDescent="0.25">
      <c r="A83" s="128" t="str">
        <f>'10'!A81</f>
        <v>1.6.1.6.</v>
      </c>
      <c r="B83" s="129" t="str">
        <f>'10'!B81</f>
        <v>Приобретение автоподъемник АП-18А</v>
      </c>
      <c r="C83" s="93" t="str">
        <f>'10'!C81</f>
        <v>O</v>
      </c>
      <c r="D83" s="100">
        <f t="shared" si="20"/>
        <v>0</v>
      </c>
      <c r="E83" s="100">
        <v>0</v>
      </c>
      <c r="F83" s="100">
        <v>0</v>
      </c>
      <c r="G83" s="100">
        <f>'10'!G81</f>
        <v>0</v>
      </c>
      <c r="H83" s="100">
        <v>0</v>
      </c>
      <c r="I83" s="100">
        <f t="shared" si="9"/>
        <v>0</v>
      </c>
      <c r="J83" s="100">
        <v>0</v>
      </c>
      <c r="K83" s="100">
        <v>0</v>
      </c>
      <c r="L83" s="100">
        <f>'10'!H81</f>
        <v>0</v>
      </c>
      <c r="M83" s="100">
        <v>0</v>
      </c>
      <c r="N83" s="100">
        <f t="shared" si="10"/>
        <v>0</v>
      </c>
      <c r="O83" s="150">
        <f t="shared" si="11"/>
        <v>0</v>
      </c>
      <c r="P83" s="100">
        <f t="shared" si="12"/>
        <v>0</v>
      </c>
      <c r="Q83" s="150">
        <f t="shared" si="13"/>
        <v>0</v>
      </c>
      <c r="R83" s="100">
        <f t="shared" si="14"/>
        <v>0</v>
      </c>
      <c r="S83" s="150">
        <f t="shared" si="15"/>
        <v>0</v>
      </c>
      <c r="T83" s="100">
        <f t="shared" si="16"/>
        <v>0</v>
      </c>
      <c r="U83" s="150">
        <f t="shared" si="17"/>
        <v>0</v>
      </c>
      <c r="V83" s="100">
        <f t="shared" si="18"/>
        <v>0</v>
      </c>
      <c r="W83" s="150">
        <f t="shared" si="19"/>
        <v>0</v>
      </c>
      <c r="X83" s="96"/>
    </row>
  </sheetData>
  <autoFilter ref="A19:X83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I7:R7"/>
    <mergeCell ref="L9:M9"/>
    <mergeCell ref="K11:S11"/>
    <mergeCell ref="K12:S12"/>
    <mergeCell ref="G17:G18"/>
    <mergeCell ref="H17:H18"/>
    <mergeCell ref="I17:I18"/>
    <mergeCell ref="J17:J18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scale="52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стр.1 (3)</vt:lpstr>
      <vt:lpstr>стр.1 (4)</vt:lpstr>
      <vt:lpstr>стр.1 (5)</vt:lpstr>
      <vt:lpstr>стр.1 (6)</vt:lpstr>
      <vt:lpstr>стр.1 (7)</vt:lpstr>
      <vt:lpstr>стр.1 (8)</vt:lpstr>
      <vt:lpstr>стр.1_5</vt:lpstr>
      <vt:lpstr>10</vt:lpstr>
      <vt:lpstr>11</vt:lpstr>
      <vt:lpstr>12</vt:lpstr>
      <vt:lpstr>13</vt:lpstr>
      <vt:lpstr>15</vt:lpstr>
      <vt:lpstr>16</vt:lpstr>
      <vt:lpstr>17</vt:lpstr>
      <vt:lpstr>18</vt:lpstr>
      <vt:lpstr>19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'стр.1 (3)'!Область_печати</vt:lpstr>
      <vt:lpstr>'стр.1 (4)'!Область_печати</vt:lpstr>
      <vt:lpstr>'стр.1 (5)'!Область_печати</vt:lpstr>
      <vt:lpstr>'стр.1 (6)'!Область_печати</vt:lpstr>
      <vt:lpstr>'стр.1 (7)'!Область_печати</vt:lpstr>
      <vt:lpstr>'стр.1 (8)'!Область_печати</vt:lpstr>
      <vt:lpstr>стр.1_5!Область_печати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Шугина Наталья Александровна</cp:lastModifiedBy>
  <cp:lastPrinted>2023-11-08T10:59:32Z</cp:lastPrinted>
  <dcterms:created xsi:type="dcterms:W3CDTF">2011-01-11T10:25:48Z</dcterms:created>
  <dcterms:modified xsi:type="dcterms:W3CDTF">2023-11-08T11:00:07Z</dcterms:modified>
</cp:coreProperties>
</file>